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19200" windowHeight="7540" activeTab="3"/>
  </bookViews>
  <sheets>
    <sheet name="DATOS" sheetId="2" r:id="rId1"/>
    <sheet name="INGRESOS NETOS" sheetId="1" r:id="rId2"/>
    <sheet name="CIERRES Y RATIOS DE CONVERSIÓN" sheetId="3" r:id="rId3"/>
    <sheet name="4,1,1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9" i="4" l="1"/>
  <c r="B58" i="4"/>
  <c r="B56" i="4"/>
  <c r="B55" i="4"/>
  <c r="B54" i="4"/>
  <c r="B53" i="4"/>
  <c r="B52" i="4"/>
  <c r="B51" i="4"/>
  <c r="B50" i="4"/>
  <c r="B49" i="4"/>
  <c r="AA44" i="4"/>
  <c r="Z44" i="4"/>
  <c r="Y44" i="4"/>
  <c r="W44" i="4"/>
  <c r="V44" i="4"/>
  <c r="T44" i="4"/>
  <c r="S44" i="4"/>
  <c r="Q44" i="4"/>
  <c r="P44" i="4"/>
  <c r="N44" i="4"/>
  <c r="M44" i="4"/>
  <c r="K44" i="4"/>
  <c r="J44" i="4"/>
  <c r="H44" i="4"/>
  <c r="G44" i="4"/>
  <c r="E44" i="4"/>
  <c r="D44" i="4"/>
  <c r="C44" i="4"/>
  <c r="E3" i="4"/>
  <c r="G3" i="4"/>
  <c r="H3" i="4" s="1"/>
  <c r="P3" i="4"/>
  <c r="X3" i="4"/>
  <c r="E4" i="4"/>
  <c r="G4" i="4"/>
  <c r="H4" i="4" s="1"/>
  <c r="P4" i="4"/>
  <c r="Q4" i="4" s="1"/>
  <c r="X4" i="4"/>
  <c r="E5" i="4"/>
  <c r="G5" i="4"/>
  <c r="J5" i="4" s="1"/>
  <c r="P5" i="4"/>
  <c r="Q5" i="4" s="1"/>
  <c r="E6" i="4"/>
  <c r="X6" i="4" s="1"/>
  <c r="G6" i="4"/>
  <c r="P6" i="4"/>
  <c r="S6" i="4" s="1"/>
  <c r="C7" i="4"/>
  <c r="D7" i="4"/>
  <c r="E9" i="4"/>
  <c r="X9" i="4" s="1"/>
  <c r="G9" i="4"/>
  <c r="H9" i="4" s="1"/>
  <c r="P9" i="4"/>
  <c r="S9" i="4" s="1"/>
  <c r="E10" i="4"/>
  <c r="X10" i="4" s="1"/>
  <c r="G10" i="4"/>
  <c r="H10" i="4" s="1"/>
  <c r="P10" i="4"/>
  <c r="E11" i="4"/>
  <c r="X11" i="4" s="1"/>
  <c r="G11" i="4"/>
  <c r="J11" i="4" s="1"/>
  <c r="P11" i="4"/>
  <c r="Q11" i="4" s="1"/>
  <c r="E12" i="4"/>
  <c r="X12" i="4" s="1"/>
  <c r="G12" i="4"/>
  <c r="J12" i="4" s="1"/>
  <c r="P12" i="4"/>
  <c r="Q12" i="4" s="1"/>
  <c r="C13" i="4"/>
  <c r="D13" i="4"/>
  <c r="E15" i="4"/>
  <c r="X15" i="4" s="1"/>
  <c r="G15" i="4"/>
  <c r="P15" i="4"/>
  <c r="S15" i="4" s="1"/>
  <c r="E16" i="4"/>
  <c r="X16" i="4" s="1"/>
  <c r="G16" i="4"/>
  <c r="H16" i="4" s="1"/>
  <c r="P16" i="4"/>
  <c r="S16" i="4" s="1"/>
  <c r="E17" i="4"/>
  <c r="G17" i="4"/>
  <c r="H17" i="4" s="1"/>
  <c r="P17" i="4"/>
  <c r="E18" i="4"/>
  <c r="G18" i="4"/>
  <c r="J18" i="4" s="1"/>
  <c r="H18" i="4"/>
  <c r="P18" i="4"/>
  <c r="Q18" i="4" s="1"/>
  <c r="X18" i="4"/>
  <c r="C19" i="4"/>
  <c r="D19" i="4"/>
  <c r="E21" i="4"/>
  <c r="G21" i="4"/>
  <c r="P21" i="4"/>
  <c r="Q21" i="4" s="1"/>
  <c r="S21" i="4"/>
  <c r="V21" i="4" s="1"/>
  <c r="W21" i="4" s="1"/>
  <c r="E22" i="4"/>
  <c r="X22" i="4" s="1"/>
  <c r="G22" i="4"/>
  <c r="P22" i="4"/>
  <c r="Q22" i="4" s="1"/>
  <c r="E23" i="4"/>
  <c r="X23" i="4" s="1"/>
  <c r="G23" i="4"/>
  <c r="H23" i="4" s="1"/>
  <c r="P23" i="4"/>
  <c r="S23" i="4" s="1"/>
  <c r="Q23" i="4"/>
  <c r="E24" i="4"/>
  <c r="X24" i="4" s="1"/>
  <c r="G24" i="4"/>
  <c r="H24" i="4" s="1"/>
  <c r="P24" i="4"/>
  <c r="C25" i="4"/>
  <c r="D25" i="4"/>
  <c r="E27" i="4"/>
  <c r="G27" i="4"/>
  <c r="H27" i="4"/>
  <c r="J27" i="4"/>
  <c r="P27" i="4"/>
  <c r="Q27" i="4" s="1"/>
  <c r="S27" i="4"/>
  <c r="T27" i="4" s="1"/>
  <c r="E28" i="4"/>
  <c r="X28" i="4" s="1"/>
  <c r="G28" i="4"/>
  <c r="J28" i="4" s="1"/>
  <c r="P28" i="4"/>
  <c r="Q28" i="4" s="1"/>
  <c r="E29" i="4"/>
  <c r="X29" i="4" s="1"/>
  <c r="G29" i="4"/>
  <c r="P29" i="4"/>
  <c r="S29" i="4" s="1"/>
  <c r="Q29" i="4"/>
  <c r="E30" i="4"/>
  <c r="X30" i="4" s="1"/>
  <c r="G30" i="4"/>
  <c r="H30" i="4" s="1"/>
  <c r="P30" i="4"/>
  <c r="C31" i="4"/>
  <c r="D31" i="4"/>
  <c r="E33" i="4"/>
  <c r="X33" i="4" s="1"/>
  <c r="G33" i="4"/>
  <c r="H33" i="4" s="1"/>
  <c r="P33" i="4"/>
  <c r="Q33" i="4" s="1"/>
  <c r="E34" i="4"/>
  <c r="X34" i="4" s="1"/>
  <c r="G34" i="4"/>
  <c r="H34" i="4" s="1"/>
  <c r="P34" i="4"/>
  <c r="S34" i="4" s="1"/>
  <c r="E35" i="4"/>
  <c r="X35" i="4" s="1"/>
  <c r="G35" i="4"/>
  <c r="J35" i="4" s="1"/>
  <c r="H35" i="4"/>
  <c r="P35" i="4"/>
  <c r="E36" i="4"/>
  <c r="X36" i="4" s="1"/>
  <c r="G36" i="4"/>
  <c r="P36" i="4"/>
  <c r="S36" i="4" s="1"/>
  <c r="C37" i="4"/>
  <c r="D37" i="4"/>
  <c r="E39" i="4"/>
  <c r="X39" i="4" s="1"/>
  <c r="G39" i="4"/>
  <c r="J39" i="4" s="1"/>
  <c r="P39" i="4"/>
  <c r="Q39" i="4" s="1"/>
  <c r="E40" i="4"/>
  <c r="X40" i="4" s="1"/>
  <c r="G40" i="4"/>
  <c r="H40" i="4" s="1"/>
  <c r="P40" i="4"/>
  <c r="Q40" i="4" s="1"/>
  <c r="S40" i="4"/>
  <c r="T40" i="4" s="1"/>
  <c r="E41" i="4"/>
  <c r="X41" i="4" s="1"/>
  <c r="G41" i="4"/>
  <c r="J41" i="4" s="1"/>
  <c r="P41" i="4"/>
  <c r="Q41" i="4" s="1"/>
  <c r="S41" i="4"/>
  <c r="V41" i="4" s="1"/>
  <c r="W41" i="4" s="1"/>
  <c r="E42" i="4"/>
  <c r="X42" i="4" s="1"/>
  <c r="G42" i="4"/>
  <c r="J42" i="4" s="1"/>
  <c r="P42" i="4"/>
  <c r="Q42" i="4"/>
  <c r="C43" i="4"/>
  <c r="D43" i="4"/>
  <c r="EE44" i="4"/>
  <c r="T10" i="3"/>
  <c r="T5" i="3"/>
  <c r="T4" i="3"/>
  <c r="B24" i="3"/>
  <c r="B23" i="3"/>
  <c r="B22" i="3"/>
  <c r="B21" i="3"/>
  <c r="B20" i="3"/>
  <c r="B19" i="3"/>
  <c r="B18" i="3"/>
  <c r="B17" i="3"/>
  <c r="B16" i="3"/>
  <c r="B15" i="3"/>
  <c r="L4" i="3"/>
  <c r="I9" i="3"/>
  <c r="I8" i="3"/>
  <c r="I7" i="3"/>
  <c r="I6" i="3"/>
  <c r="I5" i="3"/>
  <c r="I4" i="3"/>
  <c r="I3" i="3"/>
  <c r="E3" i="3"/>
  <c r="G3" i="3" s="1"/>
  <c r="L3" i="3"/>
  <c r="N3" i="3" s="1"/>
  <c r="T3" i="3"/>
  <c r="E4" i="3"/>
  <c r="G4" i="3" s="1"/>
  <c r="N4" i="3"/>
  <c r="P4" i="3" s="1"/>
  <c r="E5" i="3"/>
  <c r="G5" i="3"/>
  <c r="L5" i="3"/>
  <c r="N5" i="3" s="1"/>
  <c r="E6" i="3"/>
  <c r="G6" i="3" s="1"/>
  <c r="L6" i="3"/>
  <c r="N6" i="3"/>
  <c r="P6" i="3" s="1"/>
  <c r="E7" i="3"/>
  <c r="G7" i="3"/>
  <c r="Q7" i="3" s="1"/>
  <c r="L7" i="3"/>
  <c r="N7" i="3" s="1"/>
  <c r="P7" i="3" s="1"/>
  <c r="E8" i="3"/>
  <c r="E10" i="3" s="1"/>
  <c r="L8" i="3"/>
  <c r="N8" i="3" s="1"/>
  <c r="P8" i="3" s="1"/>
  <c r="E9" i="3"/>
  <c r="G9" i="3"/>
  <c r="R9" i="3" s="1"/>
  <c r="L9" i="3"/>
  <c r="N9" i="3" s="1"/>
  <c r="P9" i="3" s="1"/>
  <c r="B10" i="3"/>
  <c r="C10" i="3"/>
  <c r="J10" i="3"/>
  <c r="B9" i="1"/>
  <c r="B8" i="1"/>
  <c r="F8" i="1" s="1"/>
  <c r="B7" i="1"/>
  <c r="E7" i="1" s="1"/>
  <c r="B6" i="1"/>
  <c r="B5" i="1"/>
  <c r="E5" i="1" s="1"/>
  <c r="B4" i="1"/>
  <c r="E4" i="1" s="1"/>
  <c r="B3" i="1"/>
  <c r="C7" i="2"/>
  <c r="C6" i="2"/>
  <c r="E3" i="1"/>
  <c r="F3" i="1"/>
  <c r="I3" i="1"/>
  <c r="J3" i="1"/>
  <c r="K3" i="1"/>
  <c r="L3" i="1"/>
  <c r="M3" i="1"/>
  <c r="O3" i="1" s="1"/>
  <c r="N3" i="1"/>
  <c r="I4" i="1"/>
  <c r="J4" i="1"/>
  <c r="K4" i="1"/>
  <c r="L4" i="1"/>
  <c r="N4" i="1"/>
  <c r="F5" i="1"/>
  <c r="I5" i="1"/>
  <c r="J5" i="1"/>
  <c r="L5" i="1" s="1"/>
  <c r="K5" i="1"/>
  <c r="N5" i="1"/>
  <c r="E6" i="1"/>
  <c r="F6" i="1"/>
  <c r="I6" i="1"/>
  <c r="K6" i="1" s="1"/>
  <c r="J6" i="1"/>
  <c r="N6" i="1"/>
  <c r="F7" i="1"/>
  <c r="I7" i="1"/>
  <c r="K7" i="1" s="1"/>
  <c r="N7" i="1"/>
  <c r="E8" i="1"/>
  <c r="I8" i="1"/>
  <c r="J8" i="1" s="1"/>
  <c r="N8" i="1"/>
  <c r="E9" i="1"/>
  <c r="F9" i="1"/>
  <c r="I9" i="1"/>
  <c r="J9" i="1"/>
  <c r="K9" i="1"/>
  <c r="L9" i="1"/>
  <c r="N9" i="1"/>
  <c r="C10" i="1"/>
  <c r="D10" i="1"/>
  <c r="I10" i="1"/>
  <c r="H39" i="4" l="1"/>
  <c r="V27" i="4"/>
  <c r="E19" i="4"/>
  <c r="G7" i="4"/>
  <c r="H12" i="4"/>
  <c r="Q36" i="4"/>
  <c r="Q34" i="4"/>
  <c r="H41" i="4"/>
  <c r="S12" i="4"/>
  <c r="T12" i="4" s="1"/>
  <c r="P43" i="4"/>
  <c r="J34" i="4"/>
  <c r="H28" i="4"/>
  <c r="V40" i="4"/>
  <c r="W40" i="4" s="1"/>
  <c r="J17" i="4"/>
  <c r="K17" i="4" s="1"/>
  <c r="T34" i="4"/>
  <c r="V34" i="4"/>
  <c r="W34" i="4" s="1"/>
  <c r="M39" i="4"/>
  <c r="N39" i="4" s="1"/>
  <c r="K39" i="4"/>
  <c r="G19" i="4"/>
  <c r="T41" i="4"/>
  <c r="S39" i="4"/>
  <c r="S28" i="4"/>
  <c r="V28" i="4" s="1"/>
  <c r="W28" i="4" s="1"/>
  <c r="T21" i="4"/>
  <c r="Q16" i="4"/>
  <c r="Q6" i="4"/>
  <c r="S5" i="4"/>
  <c r="S33" i="4"/>
  <c r="T33" i="4" s="1"/>
  <c r="Q9" i="4"/>
  <c r="H5" i="4"/>
  <c r="P7" i="4"/>
  <c r="BR44" i="4" s="1"/>
  <c r="S42" i="4"/>
  <c r="V42" i="4" s="1"/>
  <c r="W42" i="4" s="1"/>
  <c r="V12" i="4"/>
  <c r="W12" i="4" s="1"/>
  <c r="H11" i="4"/>
  <c r="J6" i="4"/>
  <c r="Q15" i="4"/>
  <c r="H6" i="4"/>
  <c r="E7" i="4"/>
  <c r="K12" i="4"/>
  <c r="Y12" i="4" s="1"/>
  <c r="M12" i="4"/>
  <c r="N12" i="4" s="1"/>
  <c r="T6" i="4"/>
  <c r="V6" i="4"/>
  <c r="W6" i="4" s="1"/>
  <c r="K18" i="4"/>
  <c r="M18" i="4"/>
  <c r="N18" i="4" s="1"/>
  <c r="K5" i="4"/>
  <c r="M5" i="4"/>
  <c r="N5" i="4" s="1"/>
  <c r="K11" i="4"/>
  <c r="M11" i="4"/>
  <c r="N11" i="4" s="1"/>
  <c r="X37" i="4"/>
  <c r="X13" i="4"/>
  <c r="X17" i="4"/>
  <c r="H42" i="4"/>
  <c r="G25" i="4"/>
  <c r="J24" i="4"/>
  <c r="S22" i="4"/>
  <c r="V22" i="4" s="1"/>
  <c r="G13" i="4"/>
  <c r="J4" i="4"/>
  <c r="X5" i="4"/>
  <c r="J3" i="4"/>
  <c r="J40" i="4"/>
  <c r="K40" i="4" s="1"/>
  <c r="J33" i="4"/>
  <c r="E13" i="4"/>
  <c r="X43" i="4"/>
  <c r="J10" i="4"/>
  <c r="Q35" i="4"/>
  <c r="Q37" i="4" s="1"/>
  <c r="S35" i="4"/>
  <c r="S37" i="4" s="1"/>
  <c r="X27" i="4"/>
  <c r="X31" i="4" s="1"/>
  <c r="E31" i="4"/>
  <c r="M40" i="4"/>
  <c r="N40" i="4" s="1"/>
  <c r="Z40" i="4" s="1"/>
  <c r="AA40" i="4" s="1"/>
  <c r="W27" i="4"/>
  <c r="S30" i="4"/>
  <c r="Q30" i="4"/>
  <c r="Q31" i="4" s="1"/>
  <c r="T29" i="4"/>
  <c r="V29" i="4"/>
  <c r="W29" i="4" s="1"/>
  <c r="J21" i="4"/>
  <c r="H21" i="4"/>
  <c r="H36" i="4"/>
  <c r="H37" i="4" s="1"/>
  <c r="J36" i="4"/>
  <c r="P37" i="4"/>
  <c r="T16" i="4"/>
  <c r="V16" i="4"/>
  <c r="W16" i="4" s="1"/>
  <c r="T9" i="4"/>
  <c r="V9" i="4"/>
  <c r="T23" i="4"/>
  <c r="V23" i="4"/>
  <c r="W23" i="4" s="1"/>
  <c r="H29" i="4"/>
  <c r="H31" i="4" s="1"/>
  <c r="J29" i="4"/>
  <c r="P31" i="4"/>
  <c r="K42" i="4"/>
  <c r="M42" i="4"/>
  <c r="N42" i="4" s="1"/>
  <c r="K41" i="4"/>
  <c r="M41" i="4"/>
  <c r="N41" i="4" s="1"/>
  <c r="Z41" i="4" s="1"/>
  <c r="AA41" i="4" s="1"/>
  <c r="H43" i="4"/>
  <c r="T36" i="4"/>
  <c r="V36" i="4"/>
  <c r="W36" i="4" s="1"/>
  <c r="K28" i="4"/>
  <c r="M28" i="4"/>
  <c r="N28" i="4" s="1"/>
  <c r="K27" i="4"/>
  <c r="M27" i="4"/>
  <c r="Q17" i="4"/>
  <c r="S17" i="4"/>
  <c r="H15" i="4"/>
  <c r="H19" i="4" s="1"/>
  <c r="J15" i="4"/>
  <c r="Q3" i="4"/>
  <c r="Q7" i="4" s="1"/>
  <c r="BY44" i="4" s="1"/>
  <c r="S3" i="4"/>
  <c r="K35" i="4"/>
  <c r="M35" i="4"/>
  <c r="N35" i="4" s="1"/>
  <c r="P13" i="4"/>
  <c r="Q43" i="4"/>
  <c r="E25" i="4"/>
  <c r="X21" i="4"/>
  <c r="X25" i="4" s="1"/>
  <c r="T15" i="4"/>
  <c r="V15" i="4"/>
  <c r="K34" i="4"/>
  <c r="Y34" i="4" s="1"/>
  <c r="M34" i="4"/>
  <c r="T22" i="4"/>
  <c r="P19" i="4"/>
  <c r="G43" i="4"/>
  <c r="P25" i="4"/>
  <c r="X19" i="4"/>
  <c r="Q10" i="4"/>
  <c r="Q13" i="4" s="1"/>
  <c r="S10" i="4"/>
  <c r="H7" i="4"/>
  <c r="AF44" i="4" s="1"/>
  <c r="V33" i="4"/>
  <c r="G37" i="4"/>
  <c r="G31" i="4"/>
  <c r="Q24" i="4"/>
  <c r="Q25" i="4" s="1"/>
  <c r="S24" i="4"/>
  <c r="H22" i="4"/>
  <c r="J22" i="4"/>
  <c r="X7" i="4"/>
  <c r="DJ44" i="4" s="1"/>
  <c r="J30" i="4"/>
  <c r="J23" i="4"/>
  <c r="S18" i="4"/>
  <c r="J16" i="4"/>
  <c r="S11" i="4"/>
  <c r="J9" i="4"/>
  <c r="S4" i="4"/>
  <c r="E37" i="4"/>
  <c r="E43" i="4"/>
  <c r="T6" i="3"/>
  <c r="T7" i="3" s="1"/>
  <c r="T8" i="3" s="1"/>
  <c r="T9" i="3" s="1"/>
  <c r="Q6" i="3"/>
  <c r="R6" i="3"/>
  <c r="Q4" i="3"/>
  <c r="R4" i="3"/>
  <c r="Q5" i="3"/>
  <c r="P5" i="3"/>
  <c r="R5" i="3" s="1"/>
  <c r="P3" i="3"/>
  <c r="P10" i="3" s="1"/>
  <c r="N10" i="3"/>
  <c r="Q3" i="3"/>
  <c r="G8" i="3"/>
  <c r="G10" i="3" s="1"/>
  <c r="R7" i="3"/>
  <c r="L10" i="3"/>
  <c r="Q9" i="3"/>
  <c r="B10" i="1"/>
  <c r="F4" i="1"/>
  <c r="L6" i="1"/>
  <c r="J10" i="1"/>
  <c r="J7" i="1"/>
  <c r="L7" i="1" s="1"/>
  <c r="M4" i="1"/>
  <c r="K8" i="1"/>
  <c r="K10" i="1" s="1"/>
  <c r="Q19" i="4" l="1"/>
  <c r="S43" i="4"/>
  <c r="T42" i="4"/>
  <c r="J7" i="4"/>
  <c r="AN44" i="4" s="1"/>
  <c r="H13" i="4"/>
  <c r="T28" i="4"/>
  <c r="Y28" i="4" s="1"/>
  <c r="Y41" i="4"/>
  <c r="J43" i="4"/>
  <c r="M17" i="4"/>
  <c r="N17" i="4" s="1"/>
  <c r="Z28" i="4"/>
  <c r="AA28" i="4" s="1"/>
  <c r="M6" i="4"/>
  <c r="N6" i="4" s="1"/>
  <c r="Z6" i="4" s="1"/>
  <c r="AA6" i="4" s="1"/>
  <c r="K6" i="4"/>
  <c r="Y6" i="4" s="1"/>
  <c r="V5" i="4"/>
  <c r="W5" i="4" s="1"/>
  <c r="Z5" i="4" s="1"/>
  <c r="AA5" i="4" s="1"/>
  <c r="T5" i="4"/>
  <c r="Y5" i="4" s="1"/>
  <c r="M43" i="4"/>
  <c r="T39" i="4"/>
  <c r="Y39" i="4" s="1"/>
  <c r="V39" i="4"/>
  <c r="S31" i="4"/>
  <c r="Z12" i="4"/>
  <c r="AA12" i="4" s="1"/>
  <c r="J31" i="4"/>
  <c r="N43" i="4"/>
  <c r="M4" i="4"/>
  <c r="N4" i="4" s="1"/>
  <c r="K4" i="4"/>
  <c r="M33" i="4"/>
  <c r="N33" i="4" s="1"/>
  <c r="K33" i="4"/>
  <c r="Y33" i="4" s="1"/>
  <c r="K24" i="4"/>
  <c r="M24" i="4"/>
  <c r="N24" i="4" s="1"/>
  <c r="K10" i="4"/>
  <c r="M10" i="4"/>
  <c r="N10" i="4" s="1"/>
  <c r="S13" i="4"/>
  <c r="K3" i="4"/>
  <c r="M3" i="4"/>
  <c r="Z42" i="4"/>
  <c r="AA42" i="4" s="1"/>
  <c r="V24" i="4"/>
  <c r="W24" i="4" s="1"/>
  <c r="T24" i="4"/>
  <c r="T18" i="4"/>
  <c r="Y18" i="4" s="1"/>
  <c r="V18" i="4"/>
  <c r="W18" i="4" s="1"/>
  <c r="Z18" i="4" s="1"/>
  <c r="AA18" i="4" s="1"/>
  <c r="K23" i="4"/>
  <c r="Y23" i="4" s="1"/>
  <c r="M23" i="4"/>
  <c r="N23" i="4" s="1"/>
  <c r="Z23" i="4" s="1"/>
  <c r="AA23" i="4" s="1"/>
  <c r="T10" i="4"/>
  <c r="V10" i="4"/>
  <c r="W10" i="4" s="1"/>
  <c r="Y27" i="4"/>
  <c r="M36" i="4"/>
  <c r="N36" i="4" s="1"/>
  <c r="Z36" i="4" s="1"/>
  <c r="AA36" i="4" s="1"/>
  <c r="K36" i="4"/>
  <c r="Y36" i="4" s="1"/>
  <c r="T11" i="4"/>
  <c r="Y11" i="4" s="1"/>
  <c r="V11" i="4"/>
  <c r="W11" i="4" s="1"/>
  <c r="Z11" i="4" s="1"/>
  <c r="AA11" i="4" s="1"/>
  <c r="V17" i="4"/>
  <c r="W17" i="4" s="1"/>
  <c r="Z17" i="4" s="1"/>
  <c r="AA17" i="4" s="1"/>
  <c r="T17" i="4"/>
  <c r="Y17" i="4" s="1"/>
  <c r="K21" i="4"/>
  <c r="M21" i="4"/>
  <c r="J25" i="4"/>
  <c r="K30" i="4"/>
  <c r="Y30" i="4" s="1"/>
  <c r="M30" i="4"/>
  <c r="N30" i="4" s="1"/>
  <c r="S25" i="4"/>
  <c r="W33" i="4"/>
  <c r="W15" i="4"/>
  <c r="Y42" i="4"/>
  <c r="W9" i="4"/>
  <c r="T4" i="4"/>
  <c r="V4" i="4"/>
  <c r="W4" i="4" s="1"/>
  <c r="M22" i="4"/>
  <c r="N22" i="4" s="1"/>
  <c r="K22" i="4"/>
  <c r="Y22" i="4" s="1"/>
  <c r="J37" i="4"/>
  <c r="W22" i="4"/>
  <c r="V25" i="4"/>
  <c r="K15" i="4"/>
  <c r="M15" i="4"/>
  <c r="J19" i="4"/>
  <c r="Y40" i="4"/>
  <c r="K43" i="4"/>
  <c r="V35" i="4"/>
  <c r="W35" i="4" s="1"/>
  <c r="Z35" i="4" s="1"/>
  <c r="AA35" i="4" s="1"/>
  <c r="T35" i="4"/>
  <c r="T37" i="4" s="1"/>
  <c r="T30" i="4"/>
  <c r="V30" i="4"/>
  <c r="W30" i="4" s="1"/>
  <c r="W31" i="4" s="1"/>
  <c r="K16" i="4"/>
  <c r="Y16" i="4" s="1"/>
  <c r="M16" i="4"/>
  <c r="N16" i="4" s="1"/>
  <c r="Z16" i="4" s="1"/>
  <c r="AA16" i="4" s="1"/>
  <c r="V3" i="4"/>
  <c r="T3" i="4"/>
  <c r="S7" i="4"/>
  <c r="CG44" i="4" s="1"/>
  <c r="N34" i="4"/>
  <c r="N27" i="4"/>
  <c r="J13" i="4"/>
  <c r="K9" i="4"/>
  <c r="M9" i="4"/>
  <c r="M29" i="4"/>
  <c r="N29" i="4" s="1"/>
  <c r="Z29" i="4" s="1"/>
  <c r="AA29" i="4" s="1"/>
  <c r="K29" i="4"/>
  <c r="Y29" i="4" s="1"/>
  <c r="H25" i="4"/>
  <c r="S19" i="4"/>
  <c r="B25" i="3"/>
  <c r="Q8" i="3"/>
  <c r="Q10" i="3" s="1"/>
  <c r="R8" i="3"/>
  <c r="R3" i="3"/>
  <c r="F10" i="1"/>
  <c r="E10" i="1"/>
  <c r="M5" i="1"/>
  <c r="O4" i="1"/>
  <c r="L8" i="1"/>
  <c r="L10" i="1" s="1"/>
  <c r="T31" i="4" l="1"/>
  <c r="Y4" i="4"/>
  <c r="V19" i="4"/>
  <c r="Z10" i="4"/>
  <c r="AA10" i="4" s="1"/>
  <c r="Z4" i="4"/>
  <c r="AA4" i="4" s="1"/>
  <c r="W19" i="4"/>
  <c r="K7" i="4"/>
  <c r="AU44" i="4" s="1"/>
  <c r="Y24" i="4"/>
  <c r="Y10" i="4"/>
  <c r="W39" i="4"/>
  <c r="V43" i="4"/>
  <c r="T43" i="4"/>
  <c r="N3" i="4"/>
  <c r="N7" i="4" s="1"/>
  <c r="BJ44" i="4" s="1"/>
  <c r="M7" i="4"/>
  <c r="BC44" i="4" s="1"/>
  <c r="T25" i="4"/>
  <c r="Z24" i="4"/>
  <c r="AA24" i="4" s="1"/>
  <c r="Z30" i="4"/>
  <c r="AA30" i="4" s="1"/>
  <c r="W25" i="4"/>
  <c r="V31" i="4"/>
  <c r="T19" i="4"/>
  <c r="W13" i="4"/>
  <c r="Y43" i="4"/>
  <c r="V13" i="4"/>
  <c r="M37" i="4"/>
  <c r="Z22" i="4"/>
  <c r="AA22" i="4" s="1"/>
  <c r="V37" i="4"/>
  <c r="Y21" i="4"/>
  <c r="K25" i="4"/>
  <c r="K31" i="4"/>
  <c r="T7" i="4"/>
  <c r="CN44" i="4" s="1"/>
  <c r="Y3" i="4"/>
  <c r="Y7" i="4" s="1"/>
  <c r="DQ44" i="4" s="1"/>
  <c r="M31" i="4"/>
  <c r="N31" i="4"/>
  <c r="Z27" i="4"/>
  <c r="M25" i="4"/>
  <c r="N21" i="4"/>
  <c r="Z34" i="4"/>
  <c r="AA34" i="4" s="1"/>
  <c r="N37" i="4"/>
  <c r="M19" i="4"/>
  <c r="N15" i="4"/>
  <c r="W37" i="4"/>
  <c r="Z33" i="4"/>
  <c r="Y31" i="4"/>
  <c r="V7" i="4"/>
  <c r="CV44" i="4" s="1"/>
  <c r="W3" i="4"/>
  <c r="T13" i="4"/>
  <c r="M13" i="4"/>
  <c r="N9" i="4"/>
  <c r="K13" i="4"/>
  <c r="Y9" i="4"/>
  <c r="Y13" i="4" s="1"/>
  <c r="Y35" i="4"/>
  <c r="Y37" i="4" s="1"/>
  <c r="K19" i="4"/>
  <c r="Y15" i="4"/>
  <c r="Y19" i="4" s="1"/>
  <c r="K37" i="4"/>
  <c r="R10" i="3"/>
  <c r="I10" i="3"/>
  <c r="M6" i="1"/>
  <c r="O5" i="1"/>
  <c r="Y25" i="4" l="1"/>
  <c r="Z39" i="4"/>
  <c r="W43" i="4"/>
  <c r="N25" i="4"/>
  <c r="Z21" i="4"/>
  <c r="N13" i="4"/>
  <c r="Z9" i="4"/>
  <c r="Z37" i="4"/>
  <c r="AA37" i="4" s="1"/>
  <c r="AA33" i="4"/>
  <c r="N19" i="4"/>
  <c r="Z15" i="4"/>
  <c r="W7" i="4"/>
  <c r="DC44" i="4" s="1"/>
  <c r="Z3" i="4"/>
  <c r="Z31" i="4"/>
  <c r="AA31" i="4" s="1"/>
  <c r="AA27" i="4"/>
  <c r="O6" i="1"/>
  <c r="M7" i="1"/>
  <c r="AA39" i="4" l="1"/>
  <c r="Z43" i="4"/>
  <c r="AA43" i="4" s="1"/>
  <c r="Z19" i="4"/>
  <c r="AA19" i="4" s="1"/>
  <c r="AA15" i="4"/>
  <c r="AA9" i="4"/>
  <c r="Z13" i="4"/>
  <c r="AA13" i="4" s="1"/>
  <c r="AA3" i="4"/>
  <c r="Z7" i="4"/>
  <c r="Z25" i="4"/>
  <c r="AA25" i="4" s="1"/>
  <c r="AA21" i="4"/>
  <c r="O7" i="1"/>
  <c r="M8" i="1"/>
  <c r="DX44" i="4" l="1"/>
  <c r="AA7" i="4"/>
  <c r="O8" i="1"/>
  <c r="M9" i="1"/>
  <c r="O9" i="1" s="1"/>
  <c r="M10" i="1"/>
  <c r="O10" i="1" s="1"/>
</calcChain>
</file>

<file path=xl/sharedStrings.xml><?xml version="1.0" encoding="utf-8"?>
<sst xmlns="http://schemas.openxmlformats.org/spreadsheetml/2006/main" count="449" uniqueCount="284">
  <si>
    <t>Mes</t>
  </si>
  <si>
    <t>Cierres vendedores</t>
  </si>
  <si>
    <t>Cierres compradores</t>
  </si>
  <si>
    <t>Comentario</t>
  </si>
  <si>
    <t>Junio</t>
  </si>
  <si>
    <t>Primer cierre vendedor para instalar inventario y validar propuesta comercial</t>
  </si>
  <si>
    <t>Julio</t>
  </si>
  <si>
    <t>Primer cierre comprador para equilibrar el mix</t>
  </si>
  <si>
    <t>Agosto</t>
  </si>
  <si>
    <t>Segundo cierre vendedor y consolidación de captaciones</t>
  </si>
  <si>
    <t>Septiembre</t>
  </si>
  <si>
    <t>Segundo cierre comprador desde pipeline activo</t>
  </si>
  <si>
    <t>Octubre</t>
  </si>
  <si>
    <t>Tercer cierre vendedor para sostener control de inventario</t>
  </si>
  <si>
    <t>Noviembre</t>
  </si>
  <si>
    <t>Cuarto cierre vendedor y objetivo prácticamente consolidado</t>
  </si>
  <si>
    <t>Diciembre</t>
  </si>
  <si>
    <t>Tercer cierre comprador y cierre anual por encima del objetivo</t>
  </si>
  <si>
    <t>Total</t>
  </si>
  <si>
    <t>Plan inmobiliaria particular sin CAP ni splits</t>
  </si>
  <si>
    <t>objetivo</t>
  </si>
  <si>
    <t xml:space="preserve">Cierres </t>
  </si>
  <si>
    <t>vendedores</t>
  </si>
  <si>
    <t>compradores</t>
  </si>
  <si>
    <t>Mix</t>
  </si>
  <si>
    <t>Vendedores</t>
  </si>
  <si>
    <t>Compradores</t>
  </si>
  <si>
    <t>Valor promedio</t>
  </si>
  <si>
    <t>Propiedad</t>
  </si>
  <si>
    <t xml:space="preserve">Comisión </t>
  </si>
  <si>
    <t>promedio</t>
  </si>
  <si>
    <t>Comisión líquida</t>
  </si>
  <si>
    <t>por cierre</t>
  </si>
  <si>
    <t>Ingreso</t>
  </si>
  <si>
    <t xml:space="preserve">Ingreso </t>
  </si>
  <si>
    <t xml:space="preserve">Ingreso neto </t>
  </si>
  <si>
    <t>mensual</t>
  </si>
  <si>
    <t>Acumulado</t>
  </si>
  <si>
    <t xml:space="preserve">Objetivo líquido </t>
  </si>
  <si>
    <t xml:space="preserve">Brecha contra </t>
  </si>
  <si>
    <r>
      <t xml:space="preserve">Cierres operativos recomendados: </t>
    </r>
    <r>
      <rPr>
        <b/>
        <sz val="11"/>
        <color theme="1"/>
        <rFont val="Calibri"/>
        <family val="2"/>
        <scheme val="minor"/>
      </rPr>
      <t>7</t>
    </r>
  </si>
  <si>
    <t>u$s</t>
  </si>
  <si>
    <t xml:space="preserve">Objetivo líquido junio-diciembre: </t>
  </si>
  <si>
    <t xml:space="preserve">Valor promedio propiedad: </t>
  </si>
  <si>
    <t>Comisión promedio:</t>
  </si>
  <si>
    <t xml:space="preserve">Comisión líquida por cierre: </t>
  </si>
  <si>
    <t xml:space="preserve">Cierres necesarios: </t>
  </si>
  <si>
    <t>Mix porcentual:  Vendedores</t>
  </si>
  <si>
    <t>OBJETIVO ECONÓMICO</t>
  </si>
  <si>
    <t>Captaciones necesarias</t>
  </si>
  <si>
    <t>Contactos vendedores necesarios</t>
  </si>
  <si>
    <t>Acuerdos compradores necesarios</t>
  </si>
  <si>
    <t>Reuniones compradores necesarias</t>
  </si>
  <si>
    <t>Contactos compradores necesarios</t>
  </si>
  <si>
    <t>Citas/Reuniones totales</t>
  </si>
  <si>
    <t>Contactos totales necesarios</t>
  </si>
  <si>
    <t>Primer cierre vendedor para instalar inventario</t>
  </si>
  <si>
    <t>Tercer cierre vendedor y control de inventario</t>
  </si>
  <si>
    <t>Cuarto cierre vendedor y objetivo económico consolidado</t>
  </si>
  <si>
    <t>Plan total con ratios Keller operativos</t>
  </si>
  <si>
    <t>objetivo total</t>
  </si>
  <si>
    <t xml:space="preserve">Cierres objetivo </t>
  </si>
  <si>
    <t xml:space="preserve">Ratio captación </t>
  </si>
  <si>
    <t>a cierre vendedor</t>
  </si>
  <si>
    <t xml:space="preserve">Captaciones </t>
  </si>
  <si>
    <t>necesarias</t>
  </si>
  <si>
    <t>Ratio cita ACM</t>
  </si>
  <si>
    <t>a captación</t>
  </si>
  <si>
    <t>Citas ACM</t>
  </si>
  <si>
    <t>vendedor a cita</t>
  </si>
  <si>
    <t>Ratio contacto</t>
  </si>
  <si>
    <t>Contactos vend.</t>
  </si>
  <si>
    <t>necesarios</t>
  </si>
  <si>
    <t>Cierres compr.</t>
  </si>
  <si>
    <t xml:space="preserve">Ratio acuerdo </t>
  </si>
  <si>
    <t>Compr a cierre</t>
  </si>
  <si>
    <t>Acuerdos compr.</t>
  </si>
  <si>
    <t>Necesarios</t>
  </si>
  <si>
    <t xml:space="preserve">Ratio reunión </t>
  </si>
  <si>
    <t>Compr. A acuerdo</t>
  </si>
  <si>
    <t xml:space="preserve">Reuniones </t>
  </si>
  <si>
    <t>Compr. Necesarias</t>
  </si>
  <si>
    <t xml:space="preserve">Ratio contacto </t>
  </si>
  <si>
    <t>Compr. A reunion</t>
  </si>
  <si>
    <t>Contactos</t>
  </si>
  <si>
    <t>Compr necesarios</t>
  </si>
  <si>
    <t xml:space="preserve">Citas/Reuniones </t>
  </si>
  <si>
    <t>Totales</t>
  </si>
  <si>
    <t xml:space="preserve">Contactos </t>
  </si>
  <si>
    <t>Totales necesarios</t>
  </si>
  <si>
    <t>Ingreso mensual</t>
  </si>
  <si>
    <t>esperado</t>
  </si>
  <si>
    <t>Métrica</t>
  </si>
  <si>
    <t>Resultado</t>
  </si>
  <si>
    <t>Cierres totales</t>
  </si>
  <si>
    <t>Citas de tasación necesarias</t>
  </si>
  <si>
    <t>Ingreso esperado total</t>
  </si>
  <si>
    <t xml:space="preserve">Mix propuesto: </t>
  </si>
  <si>
    <t>Semana</t>
  </si>
  <si>
    <t>Semana Nº</t>
  </si>
  <si>
    <t>Captaciones mes</t>
  </si>
  <si>
    <t>Cierres semana</t>
  </si>
  <si>
    <t>Contactos por día</t>
  </si>
  <si>
    <t>4-1-1 del mes</t>
  </si>
  <si>
    <t>1 de la semana</t>
  </si>
  <si>
    <t>Instalar base vendedora</t>
  </si>
  <si>
    <t>Generar primeras conversaciones y citas de tasación</t>
  </si>
  <si>
    <t>12 Direct + 8x8</t>
  </si>
  <si>
    <t>Primer mes enfocado en vendedor</t>
  </si>
  <si>
    <t>Agendar diagnósticos</t>
  </si>
  <si>
    <t>Seguimiento inicial</t>
  </si>
  <si>
    <t>Convertir citas en captaciones</t>
  </si>
  <si>
    <t>8x8</t>
  </si>
  <si>
    <t>Maduración comercial</t>
  </si>
  <si>
    <t>Cerrar primer resultado vendedor</t>
  </si>
  <si>
    <t>8x8 + 12 Direct</t>
  </si>
  <si>
    <t>Cierre mensual</t>
  </si>
  <si>
    <t>Total mensual junio</t>
  </si>
  <si>
    <t>Revisión mensual</t>
  </si>
  <si>
    <t>Total automático</t>
  </si>
  <si>
    <t>Activar compradores</t>
  </si>
  <si>
    <t>Clasificar compradores</t>
  </si>
  <si>
    <t>Mes comprador</t>
  </si>
  <si>
    <t>Agendar reuniones comprador</t>
  </si>
  <si>
    <t>Calificación comprador</t>
  </si>
  <si>
    <t>Convertir reunión en acuerdo</t>
  </si>
  <si>
    <t>Seguimiento comprador</t>
  </si>
  <si>
    <t>Cerrar operación comprador</t>
  </si>
  <si>
    <t>8x8 + 33 Touch</t>
  </si>
  <si>
    <t>Total mensual julio</t>
  </si>
  <si>
    <t>Consolidar vendedores</t>
  </si>
  <si>
    <t>Generar citas de tasación</t>
  </si>
  <si>
    <t>Mes vendedor</t>
  </si>
  <si>
    <t>Captación</t>
  </si>
  <si>
    <t>Seguimiento a propietarios</t>
  </si>
  <si>
    <t>Maduración</t>
  </si>
  <si>
    <t>Cerrar operación vendedora</t>
  </si>
  <si>
    <t>Total mensual agosto</t>
  </si>
  <si>
    <t>Agendar reuniones</t>
  </si>
  <si>
    <t>Reuniones comprador</t>
  </si>
  <si>
    <t>Convertir reuniones en acuerdos</t>
  </si>
  <si>
    <t>Acuerdo comprador</t>
  </si>
  <si>
    <t>Cerrar operación compradora</t>
  </si>
  <si>
    <t>Total mensual septiembre</t>
  </si>
  <si>
    <t>Profundizar inventario</t>
  </si>
  <si>
    <t>Prospectar propietarios</t>
  </si>
  <si>
    <t>Agendar tasaciones</t>
  </si>
  <si>
    <t>Citas vendedor</t>
  </si>
  <si>
    <t>Convertir cita en captación</t>
  </si>
  <si>
    <t>Total mensual octubre</t>
  </si>
  <si>
    <t>Consolidar objetivo</t>
  </si>
  <si>
    <t>Activar propietarios calientes</t>
  </si>
  <si>
    <t>Captar inventario</t>
  </si>
  <si>
    <t>Seguimiento de operaciones</t>
  </si>
  <si>
    <t>Pipeline</t>
  </si>
  <si>
    <t>Total mensual noviembre</t>
  </si>
  <si>
    <t>Cerrar compradores</t>
  </si>
  <si>
    <t>Reactivar compradores activos</t>
  </si>
  <si>
    <t>Agendar reuniones finales</t>
  </si>
  <si>
    <t>Reuniones</t>
  </si>
  <si>
    <t>Convertir acuerdos en operación</t>
  </si>
  <si>
    <t>Acuerdos</t>
  </si>
  <si>
    <t>Cierre anual</t>
  </si>
  <si>
    <t>Total mensual diciembre</t>
  </si>
  <si>
    <t>Total período</t>
  </si>
  <si>
    <t>E16</t>
  </si>
  <si>
    <t>F11</t>
  </si>
  <si>
    <t>I11</t>
  </si>
  <si>
    <t>I16</t>
  </si>
  <si>
    <t>I21</t>
  </si>
  <si>
    <t>I26</t>
  </si>
  <si>
    <t>I31</t>
  </si>
  <si>
    <t>I36)</t>
  </si>
  <si>
    <t>K11</t>
  </si>
  <si>
    <t>K16</t>
  </si>
  <si>
    <t>K21</t>
  </si>
  <si>
    <t>K26</t>
  </si>
  <si>
    <t>K31</t>
  </si>
  <si>
    <t>K36)</t>
  </si>
  <si>
    <t>L11</t>
  </si>
  <si>
    <t>L16</t>
  </si>
  <si>
    <t>L21</t>
  </si>
  <si>
    <t>L26</t>
  </si>
  <si>
    <t>L31</t>
  </si>
  <si>
    <t>L36)</t>
  </si>
  <si>
    <t>N11</t>
  </si>
  <si>
    <t>N16</t>
  </si>
  <si>
    <t>N21</t>
  </si>
  <si>
    <t>N26</t>
  </si>
  <si>
    <t>N31</t>
  </si>
  <si>
    <t>N36)</t>
  </si>
  <si>
    <t>O11</t>
  </si>
  <si>
    <t>O16</t>
  </si>
  <si>
    <t>O21</t>
  </si>
  <si>
    <t>O26</t>
  </si>
  <si>
    <t>O31</t>
  </si>
  <si>
    <t>O36)</t>
  </si>
  <si>
    <t>Q11</t>
  </si>
  <si>
    <t>Q16</t>
  </si>
  <si>
    <t>Q21</t>
  </si>
  <si>
    <t>Q26</t>
  </si>
  <si>
    <t>Q31</t>
  </si>
  <si>
    <t>Q36)</t>
  </si>
  <si>
    <t>R11</t>
  </si>
  <si>
    <t>R16</t>
  </si>
  <si>
    <t>R21</t>
  </si>
  <si>
    <t>R26</t>
  </si>
  <si>
    <t>R31</t>
  </si>
  <si>
    <t>R36)</t>
  </si>
  <si>
    <t>T11</t>
  </si>
  <si>
    <t>T16</t>
  </si>
  <si>
    <t>T21</t>
  </si>
  <si>
    <t>T26</t>
  </si>
  <si>
    <t>T31</t>
  </si>
  <si>
    <t>T36)</t>
  </si>
  <si>
    <t>U11</t>
  </si>
  <si>
    <t>U16</t>
  </si>
  <si>
    <t>U21</t>
  </si>
  <si>
    <t>U26</t>
  </si>
  <si>
    <t>U31</t>
  </si>
  <si>
    <t>U36)</t>
  </si>
  <si>
    <t>W11</t>
  </si>
  <si>
    <t>W16</t>
  </si>
  <si>
    <t>W21</t>
  </si>
  <si>
    <t>W26</t>
  </si>
  <si>
    <t>W31</t>
  </si>
  <si>
    <t>W36)</t>
  </si>
  <si>
    <t>X11</t>
  </si>
  <si>
    <t>X16</t>
  </si>
  <si>
    <t>X21</t>
  </si>
  <si>
    <t>X26</t>
  </si>
  <si>
    <t>X31</t>
  </si>
  <si>
    <t>X36)</t>
  </si>
  <si>
    <t>Y11</t>
  </si>
  <si>
    <t>Y16</t>
  </si>
  <si>
    <t>Y21</t>
  </si>
  <si>
    <t>Y26</t>
  </si>
  <si>
    <t>Y31</t>
  </si>
  <si>
    <t>Y36)</t>
  </si>
  <si>
    <t>Z11</t>
  </si>
  <si>
    <t>Z16</t>
  </si>
  <si>
    <t>Z21</t>
  </si>
  <si>
    <t>Z26</t>
  </si>
  <si>
    <t>Z31</t>
  </si>
  <si>
    <t>Z36)</t>
  </si>
  <si>
    <t>AA11</t>
  </si>
  <si>
    <t>AA16</t>
  </si>
  <si>
    <t>AA21</t>
  </si>
  <si>
    <t>AA26</t>
  </si>
  <si>
    <t>AA31</t>
  </si>
  <si>
    <t>AA36)</t>
  </si>
  <si>
    <t>Objetivo junio-diciembre</t>
  </si>
  <si>
    <t>Plan completo</t>
  </si>
  <si>
    <t>8x8 + 33 Touch + 12 Direct</t>
  </si>
  <si>
    <t>Cierra con 7 operaciones y 180 contactos</t>
  </si>
  <si>
    <t>Compr. mes</t>
  </si>
  <si>
    <t>Vend. mes</t>
  </si>
  <si>
    <t>Mensuales</t>
  </si>
  <si>
    <t>a cierre vend</t>
  </si>
  <si>
    <t xml:space="preserve">Ratio cita ACM </t>
  </si>
  <si>
    <t>Citas ACM mes</t>
  </si>
  <si>
    <t xml:space="preserve">Citas ACM </t>
  </si>
  <si>
    <t>Vend. a cita</t>
  </si>
  <si>
    <t>Vend mes</t>
  </si>
  <si>
    <t>Vend semana</t>
  </si>
  <si>
    <t xml:space="preserve">Acuerdos </t>
  </si>
  <si>
    <t>compr mes</t>
  </si>
  <si>
    <t>compr semana</t>
  </si>
  <si>
    <t>compr a acuerdo</t>
  </si>
  <si>
    <t>Compr a cita</t>
  </si>
  <si>
    <t>Compr mes</t>
  </si>
  <si>
    <t>compr semnana</t>
  </si>
  <si>
    <t>Compr a reunion</t>
  </si>
  <si>
    <t>Contactos compr</t>
  </si>
  <si>
    <t>semana</t>
  </si>
  <si>
    <t>1 del día</t>
  </si>
  <si>
    <t>Captaciones</t>
  </si>
  <si>
    <t>Citas tasación</t>
  </si>
  <si>
    <t>Contactos vendedores</t>
  </si>
  <si>
    <t>Acuerdos compradores</t>
  </si>
  <si>
    <t>Reuniones compradores</t>
  </si>
  <si>
    <t>Contactos compradores</t>
  </si>
  <si>
    <t>Contactos reales totales</t>
  </si>
  <si>
    <t>Mix porcentual:  compradores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</si>
</sst>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9" fontId="2" fillId="0" borderId="0" xfId="0" applyNumberFormat="1" applyFont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 applyBorder="1"/>
    <xf numFmtId="0" fontId="2" fillId="2" borderId="6" xfId="0" applyFont="1" applyFill="1" applyBorder="1"/>
    <xf numFmtId="0" fontId="2" fillId="0" borderId="5" xfId="0" applyFont="1" applyBorder="1"/>
    <xf numFmtId="0" fontId="2" fillId="0" borderId="0" xfId="0" applyFont="1" applyBorder="1"/>
    <xf numFmtId="3" fontId="2" fillId="0" borderId="0" xfId="0" applyNumberFormat="1" applyFont="1" applyBorder="1"/>
    <xf numFmtId="9" fontId="2" fillId="0" borderId="0" xfId="0" applyNumberFormat="1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0" borderId="11" xfId="0" applyFont="1" applyBorder="1"/>
    <xf numFmtId="0" fontId="2" fillId="0" borderId="13" xfId="0" applyFont="1" applyBorder="1"/>
    <xf numFmtId="0" fontId="2" fillId="0" borderId="1" xfId="0" applyFont="1" applyBorder="1"/>
    <xf numFmtId="0" fontId="2" fillId="0" borderId="14" xfId="0" applyFont="1" applyBorder="1"/>
    <xf numFmtId="10" fontId="2" fillId="0" borderId="14" xfId="0" applyNumberFormat="1" applyFont="1" applyBorder="1"/>
    <xf numFmtId="3" fontId="2" fillId="0" borderId="14" xfId="0" applyNumberFormat="1" applyFont="1" applyBorder="1"/>
    <xf numFmtId="9" fontId="2" fillId="0" borderId="14" xfId="0" applyNumberFormat="1" applyFont="1" applyBorder="1"/>
    <xf numFmtId="0" fontId="2" fillId="0" borderId="15" xfId="0" applyFont="1" applyBorder="1"/>
    <xf numFmtId="0" fontId="2" fillId="3" borderId="3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3" borderId="8" xfId="0" applyFont="1" applyFill="1" applyBorder="1"/>
    <xf numFmtId="0" fontId="2" fillId="2" borderId="9" xfId="0" applyFont="1" applyFill="1" applyBorder="1"/>
    <xf numFmtId="0" fontId="2" fillId="2" borderId="12" xfId="0" applyFont="1" applyFill="1" applyBorder="1"/>
    <xf numFmtId="9" fontId="2" fillId="0" borderId="11" xfId="0" applyNumberFormat="1" applyFont="1" applyBorder="1"/>
    <xf numFmtId="0" fontId="2" fillId="4" borderId="10" xfId="0" applyFont="1" applyFill="1" applyBorder="1"/>
    <xf numFmtId="0" fontId="2" fillId="4" borderId="12" xfId="0" applyFont="1" applyFill="1" applyBorder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9" fontId="2" fillId="0" borderId="1" xfId="0" applyNumberFormat="1" applyFont="1" applyBorder="1"/>
    <xf numFmtId="0" fontId="2" fillId="3" borderId="13" xfId="0" applyFont="1" applyFill="1" applyBorder="1"/>
    <xf numFmtId="0" fontId="2" fillId="3" borderId="1" xfId="0" applyFont="1" applyFill="1" applyBorder="1"/>
    <xf numFmtId="0" fontId="2" fillId="3" borderId="14" xfId="0" applyFont="1" applyFill="1" applyBorder="1"/>
    <xf numFmtId="9" fontId="2" fillId="3" borderId="1" xfId="0" applyNumberFormat="1" applyFont="1" applyFill="1" applyBorder="1"/>
    <xf numFmtId="0" fontId="2" fillId="4" borderId="1" xfId="0" applyFont="1" applyFill="1" applyBorder="1"/>
    <xf numFmtId="9" fontId="2" fillId="4" borderId="14" xfId="0" applyNumberFormat="1" applyFont="1" applyFill="1" applyBorder="1"/>
    <xf numFmtId="0" fontId="2" fillId="2" borderId="14" xfId="0" applyFont="1" applyFill="1" applyBorder="1"/>
    <xf numFmtId="0" fontId="2" fillId="2" borderId="1" xfId="0" applyFont="1" applyFill="1" applyBorder="1"/>
    <xf numFmtId="0" fontId="2" fillId="2" borderId="15" xfId="0" applyFont="1" applyFill="1" applyBorder="1"/>
    <xf numFmtId="0" fontId="2" fillId="2" borderId="13" xfId="0" applyFont="1" applyFill="1" applyBorder="1"/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9" fontId="2" fillId="0" borderId="11" xfId="0" applyNumberFormat="1" applyFont="1" applyBorder="1" applyAlignment="1">
      <alignment horizontal="center"/>
    </xf>
    <xf numFmtId="9" fontId="2" fillId="0" borderId="0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9" fontId="2" fillId="2" borderId="1" xfId="0" applyNumberFormat="1" applyFont="1" applyFill="1" applyBorder="1" applyAlignment="1">
      <alignment horizontal="center"/>
    </xf>
    <xf numFmtId="9" fontId="2" fillId="2" borderId="14" xfId="0" applyNumberFormat="1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9" fontId="2" fillId="0" borderId="8" xfId="0" applyNumberFormat="1" applyFont="1" applyBorder="1" applyAlignment="1">
      <alignment horizontal="center"/>
    </xf>
    <xf numFmtId="0" fontId="0" fillId="0" borderId="5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3" fontId="0" fillId="0" borderId="11" xfId="0" applyNumberFormat="1" applyBorder="1"/>
    <xf numFmtId="9" fontId="0" fillId="0" borderId="11" xfId="0" applyNumberFormat="1" applyBorder="1"/>
    <xf numFmtId="1" fontId="0" fillId="0" borderId="11" xfId="0" applyNumberFormat="1" applyBorder="1"/>
    <xf numFmtId="0" fontId="0" fillId="0" borderId="11" xfId="0" applyBorder="1"/>
    <xf numFmtId="9" fontId="0" fillId="0" borderId="12" xfId="0" applyNumberFormat="1" applyBorder="1"/>
    <xf numFmtId="0" fontId="1" fillId="2" borderId="2" xfId="0" applyFont="1" applyFill="1" applyBorder="1"/>
    <xf numFmtId="0" fontId="0" fillId="2" borderId="3" xfId="0" applyFill="1" applyBorder="1"/>
    <xf numFmtId="0" fontId="0" fillId="2" borderId="1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zoomScale="145" zoomScaleNormal="145" workbookViewId="0">
      <selection activeCell="A12" sqref="A12"/>
    </sheetView>
  </sheetViews>
  <sheetFormatPr baseColWidth="10" defaultRowHeight="14.25" x14ac:dyDescent="0.65"/>
  <cols>
    <col min="1" max="1" width="31.7265625" customWidth="1"/>
  </cols>
  <sheetData>
    <row r="1" spans="1:3" x14ac:dyDescent="0.65">
      <c r="A1" s="76" t="s">
        <v>48</v>
      </c>
      <c r="B1" s="77"/>
      <c r="C1" s="78"/>
    </row>
    <row r="2" spans="1:3" x14ac:dyDescent="0.65">
      <c r="A2" s="66"/>
      <c r="B2" s="67"/>
      <c r="C2" s="70" t="s">
        <v>41</v>
      </c>
    </row>
    <row r="3" spans="1:3" x14ac:dyDescent="0.65">
      <c r="A3" s="66" t="s">
        <v>42</v>
      </c>
      <c r="B3" s="67"/>
      <c r="C3" s="71">
        <v>30000</v>
      </c>
    </row>
    <row r="4" spans="1:3" x14ac:dyDescent="0.65">
      <c r="A4" s="66" t="s">
        <v>43</v>
      </c>
      <c r="B4" s="67"/>
      <c r="C4" s="71">
        <v>165000</v>
      </c>
    </row>
    <row r="5" spans="1:3" x14ac:dyDescent="0.65">
      <c r="A5" s="66" t="s">
        <v>44</v>
      </c>
      <c r="B5" s="67"/>
      <c r="C5" s="72">
        <v>0.03</v>
      </c>
    </row>
    <row r="6" spans="1:3" x14ac:dyDescent="0.65">
      <c r="A6" s="66" t="s">
        <v>45</v>
      </c>
      <c r="B6" s="67"/>
      <c r="C6" s="71">
        <f>+C5*C4</f>
        <v>4950</v>
      </c>
    </row>
    <row r="7" spans="1:3" x14ac:dyDescent="0.65">
      <c r="A7" s="66" t="s">
        <v>46</v>
      </c>
      <c r="B7" s="67"/>
      <c r="C7" s="73">
        <f>+C3/C6</f>
        <v>6.0606060606060606</v>
      </c>
    </row>
    <row r="8" spans="1:3" x14ac:dyDescent="0.65">
      <c r="A8" s="66" t="s">
        <v>40</v>
      </c>
      <c r="B8" s="67"/>
      <c r="C8" s="74"/>
    </row>
    <row r="9" spans="1:3" x14ac:dyDescent="0.65">
      <c r="A9" s="66" t="s">
        <v>97</v>
      </c>
      <c r="B9" s="67"/>
      <c r="C9" s="74"/>
    </row>
    <row r="10" spans="1:3" x14ac:dyDescent="0.65">
      <c r="A10" s="66" t="s">
        <v>47</v>
      </c>
      <c r="B10" s="67">
        <v>4</v>
      </c>
      <c r="C10" s="72">
        <v>0.5</v>
      </c>
    </row>
    <row r="11" spans="1:3" ht="14.5" thickBot="1" x14ac:dyDescent="0.7">
      <c r="A11" s="68" t="s">
        <v>283</v>
      </c>
      <c r="B11" s="69">
        <v>3</v>
      </c>
      <c r="C11" s="75">
        <v>0.5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opLeftCell="I1" workbookViewId="0">
      <selection activeCell="O3" sqref="O3"/>
    </sheetView>
  </sheetViews>
  <sheetFormatPr baseColWidth="10" defaultRowHeight="14.25" x14ac:dyDescent="0.65"/>
  <cols>
    <col min="2" max="2" width="9.40625" customWidth="1"/>
    <col min="3" max="3" width="8.58984375" customWidth="1"/>
    <col min="4" max="4" width="9.76953125" customWidth="1"/>
    <col min="16" max="16" width="48.54296875" customWidth="1"/>
  </cols>
  <sheetData>
    <row r="1" spans="1:16" s="1" customFormat="1" ht="10.5" x14ac:dyDescent="0.5">
      <c r="A1" s="3" t="s">
        <v>0</v>
      </c>
      <c r="B1" s="17" t="s">
        <v>21</v>
      </c>
      <c r="C1" s="4" t="s">
        <v>21</v>
      </c>
      <c r="D1" s="17" t="s">
        <v>21</v>
      </c>
      <c r="E1" s="4" t="s">
        <v>24</v>
      </c>
      <c r="F1" s="4" t="s">
        <v>24</v>
      </c>
      <c r="G1" s="4" t="s">
        <v>27</v>
      </c>
      <c r="H1" s="4" t="s">
        <v>29</v>
      </c>
      <c r="I1" s="4" t="s">
        <v>31</v>
      </c>
      <c r="J1" s="4" t="s">
        <v>33</v>
      </c>
      <c r="K1" s="4" t="s">
        <v>34</v>
      </c>
      <c r="L1" s="4" t="s">
        <v>35</v>
      </c>
      <c r="M1" s="4" t="s">
        <v>35</v>
      </c>
      <c r="N1" s="4" t="s">
        <v>38</v>
      </c>
      <c r="O1" s="4" t="s">
        <v>39</v>
      </c>
      <c r="P1" s="5" t="s">
        <v>3</v>
      </c>
    </row>
    <row r="2" spans="1:16" s="1" customFormat="1" ht="10.75" thickBot="1" x14ac:dyDescent="0.55000000000000004">
      <c r="A2" s="6"/>
      <c r="B2" s="18" t="s">
        <v>20</v>
      </c>
      <c r="C2" s="7" t="s">
        <v>22</v>
      </c>
      <c r="D2" s="18" t="s">
        <v>23</v>
      </c>
      <c r="E2" s="7" t="s">
        <v>25</v>
      </c>
      <c r="F2" s="7" t="s">
        <v>26</v>
      </c>
      <c r="G2" s="7" t="s">
        <v>28</v>
      </c>
      <c r="H2" s="7" t="s">
        <v>30</v>
      </c>
      <c r="I2" s="7" t="s">
        <v>32</v>
      </c>
      <c r="J2" s="7" t="s">
        <v>25</v>
      </c>
      <c r="K2" s="7" t="s">
        <v>23</v>
      </c>
      <c r="L2" s="7" t="s">
        <v>36</v>
      </c>
      <c r="M2" s="7" t="s">
        <v>37</v>
      </c>
      <c r="N2" s="7" t="s">
        <v>37</v>
      </c>
      <c r="O2" s="7" t="s">
        <v>20</v>
      </c>
      <c r="P2" s="8"/>
    </row>
    <row r="3" spans="1:16" s="1" customFormat="1" ht="10.75" thickBot="1" x14ac:dyDescent="0.55000000000000004">
      <c r="A3" s="20" t="s">
        <v>4</v>
      </c>
      <c r="B3" s="21">
        <f>+C3+D3</f>
        <v>1</v>
      </c>
      <c r="C3" s="22">
        <v>1</v>
      </c>
      <c r="D3" s="21">
        <v>0</v>
      </c>
      <c r="E3" s="22">
        <f>C3/B3</f>
        <v>1</v>
      </c>
      <c r="F3" s="22">
        <f>D3/B3</f>
        <v>0</v>
      </c>
      <c r="G3" s="24">
        <v>165000</v>
      </c>
      <c r="H3" s="25">
        <v>0.03</v>
      </c>
      <c r="I3" s="24">
        <f>G3*H3</f>
        <v>4950</v>
      </c>
      <c r="J3" s="24">
        <f>C3*I3</f>
        <v>4950</v>
      </c>
      <c r="K3" s="24">
        <f>D3*I3</f>
        <v>0</v>
      </c>
      <c r="L3" s="24">
        <f>J3+K3</f>
        <v>4950</v>
      </c>
      <c r="M3" s="24">
        <f>L3</f>
        <v>4950</v>
      </c>
      <c r="N3" s="24">
        <f>30000/7</f>
        <v>4285.7142857142853</v>
      </c>
      <c r="O3" s="24">
        <f>M3-N3</f>
        <v>664.28571428571468</v>
      </c>
      <c r="P3" s="26" t="s">
        <v>5</v>
      </c>
    </row>
    <row r="4" spans="1:16" s="1" customFormat="1" ht="10.75" thickBot="1" x14ac:dyDescent="0.55000000000000004">
      <c r="A4" s="9" t="s">
        <v>6</v>
      </c>
      <c r="B4" s="19">
        <f t="shared" ref="B4:B9" si="0">+C4+D4</f>
        <v>1</v>
      </c>
      <c r="C4" s="10">
        <v>0</v>
      </c>
      <c r="D4" s="19">
        <v>1</v>
      </c>
      <c r="E4" s="10">
        <f>C4/B4</f>
        <v>0</v>
      </c>
      <c r="F4" s="10">
        <f>D4/B4</f>
        <v>1</v>
      </c>
      <c r="G4" s="11">
        <v>165000</v>
      </c>
      <c r="H4" s="12">
        <v>0.03</v>
      </c>
      <c r="I4" s="11">
        <f>G4*H4</f>
        <v>4950</v>
      </c>
      <c r="J4" s="11">
        <f>C4*I4</f>
        <v>0</v>
      </c>
      <c r="K4" s="11">
        <f>D4*I4</f>
        <v>4950</v>
      </c>
      <c r="L4" s="11">
        <f>J4+K4</f>
        <v>4950</v>
      </c>
      <c r="M4" s="11">
        <f>M3+L4</f>
        <v>9900</v>
      </c>
      <c r="N4" s="11">
        <f>30000/7*2</f>
        <v>8571.4285714285706</v>
      </c>
      <c r="O4" s="11">
        <f>M4-N4</f>
        <v>1328.5714285714294</v>
      </c>
      <c r="P4" s="13" t="s">
        <v>7</v>
      </c>
    </row>
    <row r="5" spans="1:16" s="1" customFormat="1" ht="10.75" thickBot="1" x14ac:dyDescent="0.55000000000000004">
      <c r="A5" s="20" t="s">
        <v>8</v>
      </c>
      <c r="B5" s="21">
        <f t="shared" si="0"/>
        <v>1</v>
      </c>
      <c r="C5" s="22">
        <v>1</v>
      </c>
      <c r="D5" s="21">
        <v>0</v>
      </c>
      <c r="E5" s="22">
        <f>C5/B5</f>
        <v>1</v>
      </c>
      <c r="F5" s="22">
        <f>D5/B5</f>
        <v>0</v>
      </c>
      <c r="G5" s="24">
        <v>165000</v>
      </c>
      <c r="H5" s="25">
        <v>0.03</v>
      </c>
      <c r="I5" s="24">
        <f>G5*H5</f>
        <v>4950</v>
      </c>
      <c r="J5" s="24">
        <f>C5*I5</f>
        <v>4950</v>
      </c>
      <c r="K5" s="24">
        <f>D5*I5</f>
        <v>0</v>
      </c>
      <c r="L5" s="24">
        <f>J5+K5</f>
        <v>4950</v>
      </c>
      <c r="M5" s="24">
        <f>M4+L5</f>
        <v>14850</v>
      </c>
      <c r="N5" s="24">
        <f>30000/7*3</f>
        <v>12857.142857142855</v>
      </c>
      <c r="O5" s="24">
        <f>M5-N5</f>
        <v>1992.8571428571449</v>
      </c>
      <c r="P5" s="26" t="s">
        <v>9</v>
      </c>
    </row>
    <row r="6" spans="1:16" s="1" customFormat="1" ht="10.75" thickBot="1" x14ac:dyDescent="0.55000000000000004">
      <c r="A6" s="9" t="s">
        <v>10</v>
      </c>
      <c r="B6" s="19">
        <f t="shared" si="0"/>
        <v>1</v>
      </c>
      <c r="C6" s="10">
        <v>0</v>
      </c>
      <c r="D6" s="19">
        <v>1</v>
      </c>
      <c r="E6" s="10">
        <f>C6/B6</f>
        <v>0</v>
      </c>
      <c r="F6" s="10">
        <f>D6/B6</f>
        <v>1</v>
      </c>
      <c r="G6" s="11">
        <v>165000</v>
      </c>
      <c r="H6" s="12">
        <v>0.03</v>
      </c>
      <c r="I6" s="11">
        <f>G6*H6</f>
        <v>4950</v>
      </c>
      <c r="J6" s="11">
        <f>C6*I6</f>
        <v>0</v>
      </c>
      <c r="K6" s="11">
        <f>D6*I6</f>
        <v>4950</v>
      </c>
      <c r="L6" s="11">
        <f>J6+K6</f>
        <v>4950</v>
      </c>
      <c r="M6" s="11">
        <f>M5+L6</f>
        <v>19800</v>
      </c>
      <c r="N6" s="11">
        <f>30000/7*4</f>
        <v>17142.857142857141</v>
      </c>
      <c r="O6" s="11">
        <f>M6-N6</f>
        <v>2657.1428571428587</v>
      </c>
      <c r="P6" s="13" t="s">
        <v>11</v>
      </c>
    </row>
    <row r="7" spans="1:16" s="1" customFormat="1" ht="10.75" thickBot="1" x14ac:dyDescent="0.55000000000000004">
      <c r="A7" s="20" t="s">
        <v>12</v>
      </c>
      <c r="B7" s="21">
        <f t="shared" si="0"/>
        <v>1</v>
      </c>
      <c r="C7" s="22">
        <v>1</v>
      </c>
      <c r="D7" s="21">
        <v>0</v>
      </c>
      <c r="E7" s="22">
        <f>C7/B7</f>
        <v>1</v>
      </c>
      <c r="F7" s="22">
        <f>D7/B7</f>
        <v>0</v>
      </c>
      <c r="G7" s="24">
        <v>165000</v>
      </c>
      <c r="H7" s="25">
        <v>0.03</v>
      </c>
      <c r="I7" s="24">
        <f>G7*H7</f>
        <v>4950</v>
      </c>
      <c r="J7" s="24">
        <f>C7*I7</f>
        <v>4950</v>
      </c>
      <c r="K7" s="24">
        <f>D7*I7</f>
        <v>0</v>
      </c>
      <c r="L7" s="24">
        <f>J7+K7</f>
        <v>4950</v>
      </c>
      <c r="M7" s="24">
        <f>M6+L7</f>
        <v>24750</v>
      </c>
      <c r="N7" s="24">
        <f>30000/7*5</f>
        <v>21428.571428571428</v>
      </c>
      <c r="O7" s="24">
        <f>M7-N7</f>
        <v>3321.4285714285725</v>
      </c>
      <c r="P7" s="26" t="s">
        <v>13</v>
      </c>
    </row>
    <row r="8" spans="1:16" s="1" customFormat="1" ht="10.75" thickBot="1" x14ac:dyDescent="0.55000000000000004">
      <c r="A8" s="9" t="s">
        <v>14</v>
      </c>
      <c r="B8" s="19">
        <f t="shared" si="0"/>
        <v>1</v>
      </c>
      <c r="C8" s="10">
        <v>1</v>
      </c>
      <c r="D8" s="19">
        <v>0</v>
      </c>
      <c r="E8" s="10">
        <f>C8/B8</f>
        <v>1</v>
      </c>
      <c r="F8" s="10">
        <f>D8/B8</f>
        <v>0</v>
      </c>
      <c r="G8" s="11">
        <v>165000</v>
      </c>
      <c r="H8" s="12">
        <v>0.03</v>
      </c>
      <c r="I8" s="11">
        <f>G8*H8</f>
        <v>4950</v>
      </c>
      <c r="J8" s="11">
        <f>C8*I8</f>
        <v>4950</v>
      </c>
      <c r="K8" s="11">
        <f>D8*I8</f>
        <v>0</v>
      </c>
      <c r="L8" s="11">
        <f>J8+K8</f>
        <v>4950</v>
      </c>
      <c r="M8" s="11">
        <f>M7+L8</f>
        <v>29700</v>
      </c>
      <c r="N8" s="11">
        <f>30000/7*6</f>
        <v>25714.28571428571</v>
      </c>
      <c r="O8" s="11">
        <f>M8-N8</f>
        <v>3985.7142857142899</v>
      </c>
      <c r="P8" s="13" t="s">
        <v>15</v>
      </c>
    </row>
    <row r="9" spans="1:16" s="1" customFormat="1" ht="10.75" thickBot="1" x14ac:dyDescent="0.55000000000000004">
      <c r="A9" s="9" t="s">
        <v>16</v>
      </c>
      <c r="B9" s="21">
        <f t="shared" si="0"/>
        <v>1</v>
      </c>
      <c r="C9" s="22">
        <v>0</v>
      </c>
      <c r="D9" s="21">
        <v>1</v>
      </c>
      <c r="E9" s="22">
        <f>C9/B9</f>
        <v>0</v>
      </c>
      <c r="F9" s="22">
        <f>D9/B9</f>
        <v>1</v>
      </c>
      <c r="G9" s="24">
        <v>165000</v>
      </c>
      <c r="H9" s="25">
        <v>0.03</v>
      </c>
      <c r="I9" s="24">
        <f>G9*H9</f>
        <v>4950</v>
      </c>
      <c r="J9" s="24">
        <f>C9*I9</f>
        <v>0</v>
      </c>
      <c r="K9" s="24">
        <f>D9*I9</f>
        <v>4950</v>
      </c>
      <c r="L9" s="24">
        <f>J9+K9</f>
        <v>4950</v>
      </c>
      <c r="M9" s="24">
        <f>M8+L9</f>
        <v>34650</v>
      </c>
      <c r="N9" s="24">
        <f>30000</f>
        <v>30000</v>
      </c>
      <c r="O9" s="24">
        <f>M9-N9</f>
        <v>4650</v>
      </c>
      <c r="P9" s="26" t="s">
        <v>17</v>
      </c>
    </row>
    <row r="10" spans="1:16" s="1" customFormat="1" ht="10.75" thickBot="1" x14ac:dyDescent="0.55000000000000004">
      <c r="A10" s="20" t="s">
        <v>18</v>
      </c>
      <c r="B10" s="21">
        <f>SUM(B3:B9)</f>
        <v>7</v>
      </c>
      <c r="C10" s="22">
        <f>SUM(C3:C9)</f>
        <v>4</v>
      </c>
      <c r="D10" s="21">
        <f>SUM(D3:D9)</f>
        <v>3</v>
      </c>
      <c r="E10" s="23">
        <f>C10/B10</f>
        <v>0.5714285714285714</v>
      </c>
      <c r="F10" s="23">
        <f>D10/B10</f>
        <v>0.42857142857142855</v>
      </c>
      <c r="G10" s="24">
        <v>165000</v>
      </c>
      <c r="H10" s="25">
        <v>0.03</v>
      </c>
      <c r="I10" s="24">
        <f>G10*H10</f>
        <v>4950</v>
      </c>
      <c r="J10" s="24">
        <f>SUM(J3:J9)</f>
        <v>19800</v>
      </c>
      <c r="K10" s="24">
        <f>SUM(K3:K9)</f>
        <v>14850</v>
      </c>
      <c r="L10" s="24">
        <f>SUM(L3:L9)</f>
        <v>34650</v>
      </c>
      <c r="M10" s="24">
        <f>MAX(M3:M9)</f>
        <v>34650</v>
      </c>
      <c r="N10" s="24">
        <v>30000</v>
      </c>
      <c r="O10" s="24">
        <f>M10-N10</f>
        <v>4650</v>
      </c>
      <c r="P10" s="26" t="s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workbookViewId="0">
      <selection activeCell="A16" sqref="A16"/>
    </sheetView>
  </sheetViews>
  <sheetFormatPr baseColWidth="10" defaultRowHeight="10.5" x14ac:dyDescent="0.5"/>
  <cols>
    <col min="1" max="1" width="24.7265625" style="1" customWidth="1"/>
    <col min="2" max="20" width="10.90625" style="1"/>
    <col min="21" max="21" width="40.08984375" style="1" customWidth="1"/>
    <col min="22" max="16384" width="10.90625" style="1"/>
  </cols>
  <sheetData>
    <row r="1" spans="1:21" x14ac:dyDescent="0.5">
      <c r="A1" s="3" t="s">
        <v>0</v>
      </c>
      <c r="B1" s="17" t="s">
        <v>61</v>
      </c>
      <c r="C1" s="27" t="s">
        <v>21</v>
      </c>
      <c r="D1" s="17" t="s">
        <v>62</v>
      </c>
      <c r="E1" s="4" t="s">
        <v>64</v>
      </c>
      <c r="F1" s="17" t="s">
        <v>66</v>
      </c>
      <c r="G1" s="4" t="s">
        <v>68</v>
      </c>
      <c r="H1" s="17" t="s">
        <v>70</v>
      </c>
      <c r="I1" s="4" t="s">
        <v>71</v>
      </c>
      <c r="J1" s="34" t="s">
        <v>73</v>
      </c>
      <c r="K1" s="4" t="s">
        <v>74</v>
      </c>
      <c r="L1" s="17" t="s">
        <v>76</v>
      </c>
      <c r="M1" s="4" t="s">
        <v>78</v>
      </c>
      <c r="N1" s="17" t="s">
        <v>80</v>
      </c>
      <c r="O1" s="4" t="s">
        <v>82</v>
      </c>
      <c r="P1" s="17" t="s">
        <v>84</v>
      </c>
      <c r="Q1" s="4" t="s">
        <v>86</v>
      </c>
      <c r="R1" s="17" t="s">
        <v>88</v>
      </c>
      <c r="S1" s="4" t="s">
        <v>31</v>
      </c>
      <c r="T1" s="17" t="s">
        <v>90</v>
      </c>
      <c r="U1" s="5" t="s">
        <v>3</v>
      </c>
    </row>
    <row r="2" spans="1:21" ht="10.75" thickBot="1" x14ac:dyDescent="0.55000000000000004">
      <c r="A2" s="28"/>
      <c r="B2" s="32" t="s">
        <v>60</v>
      </c>
      <c r="C2" s="30" t="s">
        <v>25</v>
      </c>
      <c r="D2" s="32" t="s">
        <v>63</v>
      </c>
      <c r="E2" s="29" t="s">
        <v>65</v>
      </c>
      <c r="F2" s="32" t="s">
        <v>67</v>
      </c>
      <c r="G2" s="29" t="s">
        <v>65</v>
      </c>
      <c r="H2" s="32" t="s">
        <v>69</v>
      </c>
      <c r="I2" s="29" t="s">
        <v>72</v>
      </c>
      <c r="J2" s="35"/>
      <c r="K2" s="29" t="s">
        <v>75</v>
      </c>
      <c r="L2" s="32" t="s">
        <v>77</v>
      </c>
      <c r="M2" s="29" t="s">
        <v>79</v>
      </c>
      <c r="N2" s="32" t="s">
        <v>81</v>
      </c>
      <c r="O2" s="29" t="s">
        <v>83</v>
      </c>
      <c r="P2" s="32" t="s">
        <v>85</v>
      </c>
      <c r="Q2" s="29" t="s">
        <v>87</v>
      </c>
      <c r="R2" s="32" t="s">
        <v>89</v>
      </c>
      <c r="S2" s="29" t="s">
        <v>32</v>
      </c>
      <c r="T2" s="32" t="s">
        <v>91</v>
      </c>
      <c r="U2" s="31"/>
    </row>
    <row r="3" spans="1:21" ht="10.75" thickBot="1" x14ac:dyDescent="0.55000000000000004">
      <c r="A3" s="9" t="s">
        <v>4</v>
      </c>
      <c r="B3" s="19">
        <v>1</v>
      </c>
      <c r="C3" s="10">
        <v>1</v>
      </c>
      <c r="D3" s="33">
        <v>0.5</v>
      </c>
      <c r="E3" s="10">
        <f>INT(C3/0.5+0.999999)</f>
        <v>2</v>
      </c>
      <c r="F3" s="33">
        <v>0.85</v>
      </c>
      <c r="G3" s="10">
        <f>INT(E3/0.85+0.999999)</f>
        <v>3</v>
      </c>
      <c r="H3" s="33">
        <v>0.2</v>
      </c>
      <c r="I3" s="10">
        <f>+G3/H3</f>
        <v>15</v>
      </c>
      <c r="J3" s="19">
        <v>0</v>
      </c>
      <c r="K3" s="12">
        <v>0.3</v>
      </c>
      <c r="L3" s="19">
        <f>INT(J3/0.3+0.999999)</f>
        <v>0</v>
      </c>
      <c r="M3" s="12">
        <v>0.5</v>
      </c>
      <c r="N3" s="19">
        <f>INT(L3/0.5+0.999999)</f>
        <v>0</v>
      </c>
      <c r="O3" s="12">
        <v>0.2</v>
      </c>
      <c r="P3" s="19">
        <f>INT(N3/0.2+0.999999)</f>
        <v>0</v>
      </c>
      <c r="Q3" s="10">
        <f>G3+N3</f>
        <v>3</v>
      </c>
      <c r="R3" s="19">
        <f>I3+P3</f>
        <v>15</v>
      </c>
      <c r="S3" s="10">
        <v>4950</v>
      </c>
      <c r="T3" s="19">
        <f>B3*S3</f>
        <v>4950</v>
      </c>
      <c r="U3" s="13" t="s">
        <v>56</v>
      </c>
    </row>
    <row r="4" spans="1:21" ht="10.75" thickBot="1" x14ac:dyDescent="0.55000000000000004">
      <c r="A4" s="20" t="s">
        <v>6</v>
      </c>
      <c r="B4" s="21">
        <v>1</v>
      </c>
      <c r="C4" s="22">
        <v>0</v>
      </c>
      <c r="D4" s="38">
        <v>0.5</v>
      </c>
      <c r="E4" s="22">
        <f>INT(C4/0.5+0.999999)</f>
        <v>0</v>
      </c>
      <c r="F4" s="38">
        <v>0.85</v>
      </c>
      <c r="G4" s="22">
        <f>INT(E4/0.85+0.999999)</f>
        <v>0</v>
      </c>
      <c r="H4" s="38">
        <v>0.2</v>
      </c>
      <c r="I4" s="22">
        <f t="shared" ref="I4:I9" si="0">+G4/H4</f>
        <v>0</v>
      </c>
      <c r="J4" s="21">
        <v>1</v>
      </c>
      <c r="K4" s="25">
        <v>0.3</v>
      </c>
      <c r="L4" s="21">
        <f>INT(J4/0.3+0.999999)</f>
        <v>4</v>
      </c>
      <c r="M4" s="25">
        <v>0.5</v>
      </c>
      <c r="N4" s="21">
        <f>INT(L4/0.5+0.999999)</f>
        <v>8</v>
      </c>
      <c r="O4" s="25">
        <v>0.2</v>
      </c>
      <c r="P4" s="21">
        <f>INT(N4/0.2+0.999999)</f>
        <v>40</v>
      </c>
      <c r="Q4" s="22">
        <f>G4+N4</f>
        <v>8</v>
      </c>
      <c r="R4" s="21">
        <f>I4+P4</f>
        <v>40</v>
      </c>
      <c r="S4" s="22">
        <v>4950</v>
      </c>
      <c r="T4" s="21">
        <f>+T3+S4</f>
        <v>9900</v>
      </c>
      <c r="U4" s="26" t="s">
        <v>7</v>
      </c>
    </row>
    <row r="5" spans="1:21" ht="10.75" thickBot="1" x14ac:dyDescent="0.55000000000000004">
      <c r="A5" s="9" t="s">
        <v>8</v>
      </c>
      <c r="B5" s="19">
        <v>1</v>
      </c>
      <c r="C5" s="10">
        <v>1</v>
      </c>
      <c r="D5" s="33">
        <v>0.5</v>
      </c>
      <c r="E5" s="10">
        <f>INT(C5/0.5+0.999999)</f>
        <v>2</v>
      </c>
      <c r="F5" s="33">
        <v>0.85</v>
      </c>
      <c r="G5" s="10">
        <f>INT(E5/0.85+0.999999)</f>
        <v>3</v>
      </c>
      <c r="H5" s="33">
        <v>0.2</v>
      </c>
      <c r="I5" s="10">
        <f t="shared" si="0"/>
        <v>15</v>
      </c>
      <c r="J5" s="19">
        <v>0</v>
      </c>
      <c r="K5" s="12">
        <v>0.3</v>
      </c>
      <c r="L5" s="19">
        <f>INT(J5/0.3+0.999999)</f>
        <v>0</v>
      </c>
      <c r="M5" s="12">
        <v>0.5</v>
      </c>
      <c r="N5" s="19">
        <f>INT(L5/0.5+0.999999)</f>
        <v>0</v>
      </c>
      <c r="O5" s="12">
        <v>0.2</v>
      </c>
      <c r="P5" s="19">
        <f>INT(N5/0.2+0.999999)</f>
        <v>0</v>
      </c>
      <c r="Q5" s="10">
        <f>G5+N5</f>
        <v>3</v>
      </c>
      <c r="R5" s="19">
        <f>I5+P5</f>
        <v>15</v>
      </c>
      <c r="S5" s="10">
        <v>4950</v>
      </c>
      <c r="T5" s="19">
        <f t="shared" ref="T5:T10" si="1">+T4+S5</f>
        <v>14850</v>
      </c>
      <c r="U5" s="13" t="s">
        <v>9</v>
      </c>
    </row>
    <row r="6" spans="1:21" ht="10.75" thickBot="1" x14ac:dyDescent="0.55000000000000004">
      <c r="A6" s="20" t="s">
        <v>10</v>
      </c>
      <c r="B6" s="21">
        <v>1</v>
      </c>
      <c r="C6" s="22">
        <v>0</v>
      </c>
      <c r="D6" s="38">
        <v>0.5</v>
      </c>
      <c r="E6" s="22">
        <f>INT(C6/0.5+0.999999)</f>
        <v>0</v>
      </c>
      <c r="F6" s="38">
        <v>0.85</v>
      </c>
      <c r="G6" s="22">
        <f>INT(E6/0.85+0.999999)</f>
        <v>0</v>
      </c>
      <c r="H6" s="38">
        <v>0.2</v>
      </c>
      <c r="I6" s="22">
        <f t="shared" si="0"/>
        <v>0</v>
      </c>
      <c r="J6" s="21">
        <v>1</v>
      </c>
      <c r="K6" s="25">
        <v>0.3</v>
      </c>
      <c r="L6" s="21">
        <f>INT(J6/0.3+0.999999)</f>
        <v>4</v>
      </c>
      <c r="M6" s="25">
        <v>0.5</v>
      </c>
      <c r="N6" s="21">
        <f>INT(L6/0.5+0.999999)</f>
        <v>8</v>
      </c>
      <c r="O6" s="25">
        <v>0.2</v>
      </c>
      <c r="P6" s="21">
        <f>INT(N6/0.2+0.999999)</f>
        <v>40</v>
      </c>
      <c r="Q6" s="22">
        <f>G6+N6</f>
        <v>8</v>
      </c>
      <c r="R6" s="21">
        <f>I6+P6</f>
        <v>40</v>
      </c>
      <c r="S6" s="22">
        <v>4950</v>
      </c>
      <c r="T6" s="21">
        <f t="shared" si="1"/>
        <v>19800</v>
      </c>
      <c r="U6" s="26" t="s">
        <v>11</v>
      </c>
    </row>
    <row r="7" spans="1:21" ht="10.75" thickBot="1" x14ac:dyDescent="0.55000000000000004">
      <c r="A7" s="9" t="s">
        <v>12</v>
      </c>
      <c r="B7" s="19">
        <v>1</v>
      </c>
      <c r="C7" s="10">
        <v>1</v>
      </c>
      <c r="D7" s="33">
        <v>0.5</v>
      </c>
      <c r="E7" s="10">
        <f>INT(C7/0.5+0.999999)</f>
        <v>2</v>
      </c>
      <c r="F7" s="33">
        <v>0.85</v>
      </c>
      <c r="G7" s="10">
        <f>INT(E7/0.85+0.999999)</f>
        <v>3</v>
      </c>
      <c r="H7" s="33">
        <v>0.2</v>
      </c>
      <c r="I7" s="10">
        <f t="shared" si="0"/>
        <v>15</v>
      </c>
      <c r="J7" s="19">
        <v>0</v>
      </c>
      <c r="K7" s="12">
        <v>0.3</v>
      </c>
      <c r="L7" s="19">
        <f>INT(J7/0.3+0.999999)</f>
        <v>0</v>
      </c>
      <c r="M7" s="12">
        <v>0.5</v>
      </c>
      <c r="N7" s="19">
        <f>INT(L7/0.5+0.999999)</f>
        <v>0</v>
      </c>
      <c r="O7" s="12">
        <v>0.2</v>
      </c>
      <c r="P7" s="19">
        <f>INT(N7/0.2+0.999999)</f>
        <v>0</v>
      </c>
      <c r="Q7" s="10">
        <f>G7+N7</f>
        <v>3</v>
      </c>
      <c r="R7" s="19">
        <f>I7+P7</f>
        <v>15</v>
      </c>
      <c r="S7" s="10">
        <v>4950</v>
      </c>
      <c r="T7" s="19">
        <f t="shared" si="1"/>
        <v>24750</v>
      </c>
      <c r="U7" s="13" t="s">
        <v>57</v>
      </c>
    </row>
    <row r="8" spans="1:21" ht="10.75" thickBot="1" x14ac:dyDescent="0.55000000000000004">
      <c r="A8" s="20" t="s">
        <v>14</v>
      </c>
      <c r="B8" s="21">
        <v>1</v>
      </c>
      <c r="C8" s="22">
        <v>1</v>
      </c>
      <c r="D8" s="38">
        <v>0.5</v>
      </c>
      <c r="E8" s="22">
        <f>INT(C8/0.5+0.999999)</f>
        <v>2</v>
      </c>
      <c r="F8" s="38">
        <v>0.85</v>
      </c>
      <c r="G8" s="22">
        <f>INT(E8/0.85+0.999999)</f>
        <v>3</v>
      </c>
      <c r="H8" s="38">
        <v>0.2</v>
      </c>
      <c r="I8" s="22">
        <f t="shared" si="0"/>
        <v>15</v>
      </c>
      <c r="J8" s="21">
        <v>0</v>
      </c>
      <c r="K8" s="25">
        <v>0.3</v>
      </c>
      <c r="L8" s="21">
        <f>INT(J8/0.3+0.999999)</f>
        <v>0</v>
      </c>
      <c r="M8" s="25">
        <v>0.5</v>
      </c>
      <c r="N8" s="21">
        <f>INT(L8/0.5+0.999999)</f>
        <v>0</v>
      </c>
      <c r="O8" s="25">
        <v>0.2</v>
      </c>
      <c r="P8" s="21">
        <f>INT(N8/0.2+0.999999)</f>
        <v>0</v>
      </c>
      <c r="Q8" s="22">
        <f>G8+N8</f>
        <v>3</v>
      </c>
      <c r="R8" s="21">
        <f>I8+P8</f>
        <v>15</v>
      </c>
      <c r="S8" s="22">
        <v>4950</v>
      </c>
      <c r="T8" s="21">
        <f t="shared" si="1"/>
        <v>29700</v>
      </c>
      <c r="U8" s="21" t="s">
        <v>58</v>
      </c>
    </row>
    <row r="9" spans="1:21" ht="10.75" thickBot="1" x14ac:dyDescent="0.55000000000000004">
      <c r="A9" s="9" t="s">
        <v>16</v>
      </c>
      <c r="B9" s="19">
        <v>1</v>
      </c>
      <c r="C9" s="10">
        <v>0</v>
      </c>
      <c r="D9" s="33">
        <v>0.5</v>
      </c>
      <c r="E9" s="10">
        <f>INT(C9/0.5+0.999999)</f>
        <v>0</v>
      </c>
      <c r="F9" s="33">
        <v>0.85</v>
      </c>
      <c r="G9" s="10">
        <f>INT(E9/0.85+0.999999)</f>
        <v>0</v>
      </c>
      <c r="H9" s="33">
        <v>0.2</v>
      </c>
      <c r="I9" s="10">
        <f t="shared" si="0"/>
        <v>0</v>
      </c>
      <c r="J9" s="19">
        <v>1</v>
      </c>
      <c r="K9" s="12">
        <v>0.3</v>
      </c>
      <c r="L9" s="19">
        <f>INT(J9/0.3+0.999999)</f>
        <v>4</v>
      </c>
      <c r="M9" s="12">
        <v>0.5</v>
      </c>
      <c r="N9" s="19">
        <f>INT(L9/0.5+0.999999)</f>
        <v>8</v>
      </c>
      <c r="O9" s="12">
        <v>0.2</v>
      </c>
      <c r="P9" s="19">
        <f>INT(N9/0.2+0.999999)</f>
        <v>40</v>
      </c>
      <c r="Q9" s="10">
        <f>G9+N9</f>
        <v>8</v>
      </c>
      <c r="R9" s="19">
        <f>I9+P9</f>
        <v>40</v>
      </c>
      <c r="S9" s="10">
        <v>4950</v>
      </c>
      <c r="T9" s="19">
        <f t="shared" si="1"/>
        <v>34650</v>
      </c>
      <c r="U9" s="13" t="s">
        <v>17</v>
      </c>
    </row>
    <row r="10" spans="1:21" ht="10.75" thickBot="1" x14ac:dyDescent="0.55000000000000004">
      <c r="A10" s="39" t="s">
        <v>18</v>
      </c>
      <c r="B10" s="40">
        <f>SUM(B3:B9)</f>
        <v>7</v>
      </c>
      <c r="C10" s="41">
        <f>SUM(C3:C9)</f>
        <v>4</v>
      </c>
      <c r="D10" s="42">
        <v>0.5</v>
      </c>
      <c r="E10" s="41">
        <f>SUM(E3:E9)</f>
        <v>8</v>
      </c>
      <c r="F10" s="42">
        <v>0.85</v>
      </c>
      <c r="G10" s="41">
        <f>SUM(G3:G9)</f>
        <v>12</v>
      </c>
      <c r="H10" s="42">
        <v>0.2</v>
      </c>
      <c r="I10" s="41">
        <f>SUM(I3:I9)</f>
        <v>60</v>
      </c>
      <c r="J10" s="43">
        <f>SUM(J3:J9)</f>
        <v>3</v>
      </c>
      <c r="K10" s="44">
        <v>0.3</v>
      </c>
      <c r="L10" s="43">
        <f>SUM(L3:L9)</f>
        <v>12</v>
      </c>
      <c r="M10" s="44">
        <v>0.5</v>
      </c>
      <c r="N10" s="43">
        <f>SUM(N3:N9)</f>
        <v>24</v>
      </c>
      <c r="O10" s="44">
        <v>0.2</v>
      </c>
      <c r="P10" s="43">
        <f>SUM(P3:P9)</f>
        <v>120</v>
      </c>
      <c r="Q10" s="45">
        <f>SUM(Q3:Q9)</f>
        <v>36</v>
      </c>
      <c r="R10" s="46">
        <f>SUM(R3:R9)</f>
        <v>180</v>
      </c>
      <c r="S10" s="45">
        <v>4950</v>
      </c>
      <c r="T10" s="46">
        <f t="shared" si="1"/>
        <v>39600</v>
      </c>
      <c r="U10" s="47" t="s">
        <v>59</v>
      </c>
    </row>
    <row r="14" spans="1:21" x14ac:dyDescent="0.5">
      <c r="A14" s="36" t="s">
        <v>92</v>
      </c>
      <c r="B14" s="36" t="s">
        <v>93</v>
      </c>
    </row>
    <row r="15" spans="1:21" x14ac:dyDescent="0.5">
      <c r="A15" s="37" t="s">
        <v>94</v>
      </c>
      <c r="B15" s="37">
        <f>+B10</f>
        <v>7</v>
      </c>
    </row>
    <row r="16" spans="1:21" ht="16.5" customHeight="1" x14ac:dyDescent="0.5">
      <c r="A16" s="37" t="s">
        <v>1</v>
      </c>
      <c r="B16" s="37">
        <f>+C10</f>
        <v>4</v>
      </c>
    </row>
    <row r="17" spans="1:2" ht="14.85" customHeight="1" x14ac:dyDescent="0.5">
      <c r="A17" s="37" t="s">
        <v>2</v>
      </c>
      <c r="B17" s="37">
        <f>+J10</f>
        <v>3</v>
      </c>
    </row>
    <row r="18" spans="1:2" ht="14.25" customHeight="1" x14ac:dyDescent="0.5">
      <c r="A18" s="37" t="s">
        <v>49</v>
      </c>
      <c r="B18" s="37">
        <f>+E10</f>
        <v>8</v>
      </c>
    </row>
    <row r="19" spans="1:2" ht="16.5" customHeight="1" x14ac:dyDescent="0.5">
      <c r="A19" s="37" t="s">
        <v>95</v>
      </c>
      <c r="B19" s="37">
        <f>+G10</f>
        <v>12</v>
      </c>
    </row>
    <row r="20" spans="1:2" ht="16.5" customHeight="1" x14ac:dyDescent="0.5">
      <c r="A20" s="37" t="s">
        <v>50</v>
      </c>
      <c r="B20" s="37">
        <f>+I10</f>
        <v>60</v>
      </c>
    </row>
    <row r="21" spans="1:2" ht="16.5" customHeight="1" x14ac:dyDescent="0.5">
      <c r="A21" s="37" t="s">
        <v>51</v>
      </c>
      <c r="B21" s="37">
        <f>+L10</f>
        <v>12</v>
      </c>
    </row>
    <row r="22" spans="1:2" ht="16.5" customHeight="1" x14ac:dyDescent="0.5">
      <c r="A22" s="37" t="s">
        <v>52</v>
      </c>
      <c r="B22" s="37">
        <f>+N10</f>
        <v>24</v>
      </c>
    </row>
    <row r="23" spans="1:2" ht="16.5" customHeight="1" x14ac:dyDescent="0.5">
      <c r="A23" s="37" t="s">
        <v>53</v>
      </c>
      <c r="B23" s="37">
        <f>+P10</f>
        <v>120</v>
      </c>
    </row>
    <row r="24" spans="1:2" ht="13.5" customHeight="1" x14ac:dyDescent="0.5">
      <c r="A24" s="37" t="s">
        <v>55</v>
      </c>
      <c r="B24" s="37">
        <f>+R10</f>
        <v>180</v>
      </c>
    </row>
    <row r="25" spans="1:2" ht="13.5" customHeight="1" x14ac:dyDescent="0.5">
      <c r="A25" s="37" t="s">
        <v>96</v>
      </c>
      <c r="B25" s="37">
        <f>+T10</f>
        <v>39600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59"/>
  <sheetViews>
    <sheetView tabSelected="1" topLeftCell="U1" workbookViewId="0">
      <selection activeCell="AE5" sqref="AE5"/>
    </sheetView>
  </sheetViews>
  <sheetFormatPr baseColWidth="10" defaultRowHeight="10.5" x14ac:dyDescent="0.5"/>
  <cols>
    <col min="1" max="1" width="21.90625" style="1" customWidth="1"/>
    <col min="2" max="2" width="10.953125" style="1" customWidth="1"/>
    <col min="3" max="27" width="10.90625" style="1"/>
    <col min="28" max="28" width="20.453125" style="1" customWidth="1"/>
    <col min="29" max="29" width="27.04296875" style="1" customWidth="1"/>
    <col min="30" max="30" width="19.86328125" style="1" customWidth="1"/>
    <col min="31" max="31" width="23" style="1" customWidth="1"/>
    <col min="32" max="16384" width="10.90625" style="1"/>
  </cols>
  <sheetData>
    <row r="1" spans="1:31" ht="10.75" thickBot="1" x14ac:dyDescent="0.55000000000000004">
      <c r="A1" s="3" t="s">
        <v>0</v>
      </c>
      <c r="B1" s="17" t="s">
        <v>99</v>
      </c>
      <c r="C1" s="4" t="s">
        <v>21</v>
      </c>
      <c r="D1" s="17" t="s">
        <v>21</v>
      </c>
      <c r="E1" s="4" t="s">
        <v>94</v>
      </c>
      <c r="F1" s="17" t="s">
        <v>62</v>
      </c>
      <c r="G1" s="4" t="s">
        <v>100</v>
      </c>
      <c r="H1" s="17" t="s">
        <v>64</v>
      </c>
      <c r="I1" s="4" t="s">
        <v>259</v>
      </c>
      <c r="J1" s="17" t="s">
        <v>260</v>
      </c>
      <c r="K1" s="4" t="s">
        <v>261</v>
      </c>
      <c r="L1" s="17" t="s">
        <v>82</v>
      </c>
      <c r="M1" s="4" t="s">
        <v>88</v>
      </c>
      <c r="N1" s="17" t="s">
        <v>88</v>
      </c>
      <c r="O1" s="4" t="s">
        <v>74</v>
      </c>
      <c r="P1" s="17" t="s">
        <v>265</v>
      </c>
      <c r="Q1" s="4" t="s">
        <v>265</v>
      </c>
      <c r="R1" s="17" t="s">
        <v>78</v>
      </c>
      <c r="S1" s="4" t="s">
        <v>80</v>
      </c>
      <c r="T1" s="4" t="s">
        <v>80</v>
      </c>
      <c r="U1" s="4" t="s">
        <v>82</v>
      </c>
      <c r="V1" s="4" t="s">
        <v>88</v>
      </c>
      <c r="W1" s="4" t="s">
        <v>273</v>
      </c>
      <c r="X1" s="4" t="s">
        <v>101</v>
      </c>
      <c r="Y1" s="4" t="s">
        <v>86</v>
      </c>
      <c r="Z1" s="4" t="s">
        <v>88</v>
      </c>
      <c r="AA1" s="4" t="s">
        <v>102</v>
      </c>
      <c r="AB1" s="45" t="s">
        <v>103</v>
      </c>
      <c r="AC1" s="45" t="s">
        <v>104</v>
      </c>
      <c r="AD1" s="45" t="s">
        <v>275</v>
      </c>
      <c r="AE1" s="47" t="s">
        <v>3</v>
      </c>
    </row>
    <row r="2" spans="1:31" x14ac:dyDescent="0.5">
      <c r="A2" s="6"/>
      <c r="B2" s="18"/>
      <c r="C2" s="7" t="s">
        <v>256</v>
      </c>
      <c r="D2" s="18" t="s">
        <v>255</v>
      </c>
      <c r="E2" s="7" t="s">
        <v>257</v>
      </c>
      <c r="F2" s="18" t="s">
        <v>258</v>
      </c>
      <c r="G2" s="7"/>
      <c r="H2" s="18" t="s">
        <v>98</v>
      </c>
      <c r="I2" s="7" t="s">
        <v>67</v>
      </c>
      <c r="J2" s="18"/>
      <c r="K2" s="7" t="s">
        <v>98</v>
      </c>
      <c r="L2" s="18" t="s">
        <v>262</v>
      </c>
      <c r="M2" s="7" t="s">
        <v>263</v>
      </c>
      <c r="N2" s="18" t="s">
        <v>264</v>
      </c>
      <c r="O2" s="7" t="s">
        <v>269</v>
      </c>
      <c r="P2" s="18" t="s">
        <v>266</v>
      </c>
      <c r="Q2" s="7" t="s">
        <v>267</v>
      </c>
      <c r="R2" s="18" t="s">
        <v>268</v>
      </c>
      <c r="S2" s="7" t="s">
        <v>270</v>
      </c>
      <c r="T2" s="7" t="s">
        <v>271</v>
      </c>
      <c r="U2" s="7" t="s">
        <v>272</v>
      </c>
      <c r="V2" s="7" t="s">
        <v>266</v>
      </c>
      <c r="W2" s="7" t="s">
        <v>274</v>
      </c>
      <c r="X2" s="7"/>
      <c r="Y2" s="7" t="s">
        <v>274</v>
      </c>
      <c r="Z2" s="7" t="s">
        <v>98</v>
      </c>
      <c r="AA2" s="7"/>
      <c r="AB2" s="7"/>
      <c r="AC2" s="7"/>
      <c r="AD2" s="7"/>
      <c r="AE2" s="8"/>
    </row>
    <row r="3" spans="1:31" x14ac:dyDescent="0.5">
      <c r="A3" s="9" t="s">
        <v>4</v>
      </c>
      <c r="B3" s="55">
        <v>1</v>
      </c>
      <c r="C3" s="56">
        <v>1</v>
      </c>
      <c r="D3" s="55">
        <v>0</v>
      </c>
      <c r="E3" s="56">
        <f>C3+D3</f>
        <v>1</v>
      </c>
      <c r="F3" s="57">
        <v>0.5</v>
      </c>
      <c r="G3" s="56">
        <f>INT(C3/0.5+0.999999)</f>
        <v>2</v>
      </c>
      <c r="H3" s="55">
        <f>INT(G3*B3/4+0.999999)-INT(G3*(B3-1)/4+0.999999)</f>
        <v>1</v>
      </c>
      <c r="I3" s="58">
        <v>0.85</v>
      </c>
      <c r="J3" s="55">
        <f>INT(G3/0.85+0.999999)</f>
        <v>3</v>
      </c>
      <c r="K3" s="56">
        <f>INT(J3*B3/4+0.999999)-INT(J3*(B3-1)/4+0.999999)</f>
        <v>1</v>
      </c>
      <c r="L3" s="57">
        <v>0.2</v>
      </c>
      <c r="M3" s="56">
        <f>INT(J3/0.2+0.999999)</f>
        <v>15</v>
      </c>
      <c r="N3" s="55">
        <f>INT(M3*B3/4+0.999999)-INT(M3*(B3-1)/4+0.999999)</f>
        <v>4</v>
      </c>
      <c r="O3" s="58">
        <v>0.3</v>
      </c>
      <c r="P3" s="55">
        <f>INT(D3/0.3+0.999999)</f>
        <v>0</v>
      </c>
      <c r="Q3" s="56">
        <f>INT(P3*B3/4+0.999999)-INT(P3*(B3-1)/4+0.999999)</f>
        <v>0</v>
      </c>
      <c r="R3" s="57">
        <v>0.5</v>
      </c>
      <c r="S3" s="56">
        <f>INT(P3/0.5+0.999999)</f>
        <v>0</v>
      </c>
      <c r="T3" s="56">
        <f>INT(S3*B3/4+0.999999)-INT(S3*(B3-1)/4+0.999999)</f>
        <v>0</v>
      </c>
      <c r="U3" s="58">
        <v>0.2</v>
      </c>
      <c r="V3" s="56">
        <f>INT(S3/0.2+0.999999)</f>
        <v>0</v>
      </c>
      <c r="W3" s="56">
        <f>INT(V3*B3/4+0.999999)-INT(V3*(B3-1)/4+0.999999)</f>
        <v>0</v>
      </c>
      <c r="X3" s="56">
        <f>INT(E3*B3/4+0.999999)-INT(E3*(B3-1)/4+0.999999)</f>
        <v>1</v>
      </c>
      <c r="Y3" s="56">
        <f>K3+T3</f>
        <v>1</v>
      </c>
      <c r="Z3" s="56">
        <f>N3+W3</f>
        <v>4</v>
      </c>
      <c r="AA3" s="56">
        <f>INT(Z3/5+0.999999)</f>
        <v>1</v>
      </c>
      <c r="AB3" s="10" t="s">
        <v>105</v>
      </c>
      <c r="AC3" s="10" t="s">
        <v>106</v>
      </c>
      <c r="AD3" s="10" t="s">
        <v>107</v>
      </c>
      <c r="AE3" s="13" t="s">
        <v>108</v>
      </c>
    </row>
    <row r="4" spans="1:31" x14ac:dyDescent="0.5">
      <c r="A4" s="9" t="s">
        <v>4</v>
      </c>
      <c r="B4" s="55">
        <v>2</v>
      </c>
      <c r="C4" s="56">
        <v>1</v>
      </c>
      <c r="D4" s="55">
        <v>0</v>
      </c>
      <c r="E4" s="56">
        <f>C4+D4</f>
        <v>1</v>
      </c>
      <c r="F4" s="57">
        <v>0.5</v>
      </c>
      <c r="G4" s="56">
        <f>INT(C4/0.5+0.999999)</f>
        <v>2</v>
      </c>
      <c r="H4" s="55">
        <f>INT(G4*B4/4+0.999999)-INT(G4*(B4-1)/4+0.999999)</f>
        <v>0</v>
      </c>
      <c r="I4" s="58">
        <v>0.85</v>
      </c>
      <c r="J4" s="55">
        <f>INT(G4/0.85+0.999999)</f>
        <v>3</v>
      </c>
      <c r="K4" s="56">
        <f>INT(J4*B4/4+0.999999)-INT(J4*(B4-1)/4+0.999999)</f>
        <v>1</v>
      </c>
      <c r="L4" s="57">
        <v>0.2</v>
      </c>
      <c r="M4" s="56">
        <f>INT(J4/0.2+0.999999)</f>
        <v>15</v>
      </c>
      <c r="N4" s="55">
        <f>INT(M4*B4/4+0.999999)-INT(M4*(B4-1)/4+0.999999)</f>
        <v>4</v>
      </c>
      <c r="O4" s="58">
        <v>0.3</v>
      </c>
      <c r="P4" s="55">
        <f>INT(D4/0.3+0.999999)</f>
        <v>0</v>
      </c>
      <c r="Q4" s="56">
        <f>INT(P4*B4/4+0.999999)-INT(P4*(B4-1)/4+0.999999)</f>
        <v>0</v>
      </c>
      <c r="R4" s="57">
        <v>0.5</v>
      </c>
      <c r="S4" s="56">
        <f>INT(P4/0.5+0.999999)</f>
        <v>0</v>
      </c>
      <c r="T4" s="56">
        <f>INT(S4*B4/4+0.999999)-INT(S4*(B4-1)/4+0.999999)</f>
        <v>0</v>
      </c>
      <c r="U4" s="58">
        <v>0.2</v>
      </c>
      <c r="V4" s="56">
        <f>INT(S4/0.2+0.999999)</f>
        <v>0</v>
      </c>
      <c r="W4" s="56">
        <f>INT(V4*B4/4+0.999999)-INT(V4*(B4-1)/4+0.999999)</f>
        <v>0</v>
      </c>
      <c r="X4" s="56">
        <f>INT(E4*B4/4+0.999999)-INT(E4*(B4-1)/4+0.999999)</f>
        <v>0</v>
      </c>
      <c r="Y4" s="56">
        <f>K4+T4</f>
        <v>1</v>
      </c>
      <c r="Z4" s="56">
        <f>N4+W4</f>
        <v>4</v>
      </c>
      <c r="AA4" s="56">
        <f>INT(Z4/5+0.999999)</f>
        <v>1</v>
      </c>
      <c r="AB4" s="10" t="s">
        <v>105</v>
      </c>
      <c r="AC4" s="10" t="s">
        <v>109</v>
      </c>
      <c r="AD4" s="10" t="s">
        <v>107</v>
      </c>
      <c r="AE4" s="13" t="s">
        <v>110</v>
      </c>
    </row>
    <row r="5" spans="1:31" x14ac:dyDescent="0.5">
      <c r="A5" s="9" t="s">
        <v>4</v>
      </c>
      <c r="B5" s="55">
        <v>3</v>
      </c>
      <c r="C5" s="56">
        <v>1</v>
      </c>
      <c r="D5" s="55">
        <v>0</v>
      </c>
      <c r="E5" s="56">
        <f>C5+D5</f>
        <v>1</v>
      </c>
      <c r="F5" s="57">
        <v>0.5</v>
      </c>
      <c r="G5" s="56">
        <f>INT(C5/0.5+0.999999)</f>
        <v>2</v>
      </c>
      <c r="H5" s="55">
        <f>INT(G5*B5/4+0.999999)-INT(G5*(B5-1)/4+0.999999)</f>
        <v>1</v>
      </c>
      <c r="I5" s="58">
        <v>0.85</v>
      </c>
      <c r="J5" s="55">
        <f>INT(G5/0.85+0.999999)</f>
        <v>3</v>
      </c>
      <c r="K5" s="56">
        <f>INT(J5*B5/4+0.999999)-INT(J5*(B5-1)/4+0.999999)</f>
        <v>1</v>
      </c>
      <c r="L5" s="57">
        <v>0.2</v>
      </c>
      <c r="M5" s="56">
        <f>INT(J5/0.2+0.999999)</f>
        <v>15</v>
      </c>
      <c r="N5" s="55">
        <f>INT(M5*B5/4+0.999999)-INT(M5*(B5-1)/4+0.999999)</f>
        <v>4</v>
      </c>
      <c r="O5" s="58">
        <v>0.3</v>
      </c>
      <c r="P5" s="55">
        <f>INT(D5/0.3+0.999999)</f>
        <v>0</v>
      </c>
      <c r="Q5" s="56">
        <f>INT(P5*B5/4+0.999999)-INT(P5*(B5-1)/4+0.999999)</f>
        <v>0</v>
      </c>
      <c r="R5" s="57">
        <v>0.5</v>
      </c>
      <c r="S5" s="56">
        <f>INT(P5/0.5+0.999999)</f>
        <v>0</v>
      </c>
      <c r="T5" s="56">
        <f>INT(S5*B5/4+0.999999)-INT(S5*(B5-1)/4+0.999999)</f>
        <v>0</v>
      </c>
      <c r="U5" s="58">
        <v>0.2</v>
      </c>
      <c r="V5" s="56">
        <f>INT(S5/0.2+0.999999)</f>
        <v>0</v>
      </c>
      <c r="W5" s="56">
        <f>INT(V5*B5/4+0.999999)-INT(V5*(B5-1)/4+0.999999)</f>
        <v>0</v>
      </c>
      <c r="X5" s="56">
        <f>INT(E5*B5/4+0.999999)-INT(E5*(B5-1)/4+0.999999)</f>
        <v>0</v>
      </c>
      <c r="Y5" s="56">
        <f>K5+T5</f>
        <v>1</v>
      </c>
      <c r="Z5" s="56">
        <f>N5+W5</f>
        <v>4</v>
      </c>
      <c r="AA5" s="56">
        <f>INT(Z5/5+0.999999)</f>
        <v>1</v>
      </c>
      <c r="AB5" s="10" t="s">
        <v>105</v>
      </c>
      <c r="AC5" s="10" t="s">
        <v>111</v>
      </c>
      <c r="AD5" s="10" t="s">
        <v>112</v>
      </c>
      <c r="AE5" s="13" t="s">
        <v>113</v>
      </c>
    </row>
    <row r="6" spans="1:31" ht="10.75" thickBot="1" x14ac:dyDescent="0.55000000000000004">
      <c r="A6" s="9" t="s">
        <v>4</v>
      </c>
      <c r="B6" s="55">
        <v>4</v>
      </c>
      <c r="C6" s="56">
        <v>1</v>
      </c>
      <c r="D6" s="55">
        <v>0</v>
      </c>
      <c r="E6" s="56">
        <f>C6+D6</f>
        <v>1</v>
      </c>
      <c r="F6" s="57">
        <v>0.5</v>
      </c>
      <c r="G6" s="56">
        <f>INT(C6/0.5+0.999999)</f>
        <v>2</v>
      </c>
      <c r="H6" s="55">
        <f>INT(G6*B6/4+0.999999)-INT(G6*(B6-1)/4+0.999999)</f>
        <v>0</v>
      </c>
      <c r="I6" s="58">
        <v>0.85</v>
      </c>
      <c r="J6" s="55">
        <f>INT(G6/0.85+0.999999)</f>
        <v>3</v>
      </c>
      <c r="K6" s="56">
        <f>INT(J6*B6/4+0.999999)-INT(J6*(B6-1)/4+0.999999)</f>
        <v>0</v>
      </c>
      <c r="L6" s="57">
        <v>0.2</v>
      </c>
      <c r="M6" s="56">
        <f>INT(J6/0.2+0.999999)</f>
        <v>15</v>
      </c>
      <c r="N6" s="55">
        <f>INT(M6*B6/4+0.999999)-INT(M6*(B6-1)/4+0.999999)</f>
        <v>3</v>
      </c>
      <c r="O6" s="58">
        <v>0.3</v>
      </c>
      <c r="P6" s="55">
        <f>INT(D6/0.3+0.999999)</f>
        <v>0</v>
      </c>
      <c r="Q6" s="56">
        <f>INT(P6*B6/4+0.999999)-INT(P6*(B6-1)/4+0.999999)</f>
        <v>0</v>
      </c>
      <c r="R6" s="57">
        <v>0.5</v>
      </c>
      <c r="S6" s="56">
        <f>INT(P6/0.5+0.999999)</f>
        <v>0</v>
      </c>
      <c r="T6" s="56">
        <f>INT(S6*B6/4+0.999999)-INT(S6*(B6-1)/4+0.999999)</f>
        <v>0</v>
      </c>
      <c r="U6" s="58">
        <v>0.2</v>
      </c>
      <c r="V6" s="56">
        <f>INT(S6/0.2+0.999999)</f>
        <v>0</v>
      </c>
      <c r="W6" s="56">
        <f>INT(V6*B6/4+0.999999)-INT(V6*(B6-1)/4+0.999999)</f>
        <v>0</v>
      </c>
      <c r="X6" s="56">
        <f>INT(E6*B6/4+0.999999)-INT(E6*(B6-1)/4+0.999999)</f>
        <v>0</v>
      </c>
      <c r="Y6" s="56">
        <f>K6+T6</f>
        <v>0</v>
      </c>
      <c r="Z6" s="56">
        <f>N6+W6</f>
        <v>3</v>
      </c>
      <c r="AA6" s="56">
        <f>INT(Z6/5+0.999999)</f>
        <v>1</v>
      </c>
      <c r="AB6" s="10" t="s">
        <v>105</v>
      </c>
      <c r="AC6" s="10" t="s">
        <v>114</v>
      </c>
      <c r="AD6" s="10" t="s">
        <v>115</v>
      </c>
      <c r="AE6" s="13" t="s">
        <v>116</v>
      </c>
    </row>
    <row r="7" spans="1:31" ht="10.75" thickBot="1" x14ac:dyDescent="0.55000000000000004">
      <c r="A7" s="48" t="s">
        <v>4</v>
      </c>
      <c r="B7" s="59"/>
      <c r="C7" s="60">
        <f>MAX(C3:C6)</f>
        <v>1</v>
      </c>
      <c r="D7" s="59">
        <f>MAX(D3:D6)</f>
        <v>0</v>
      </c>
      <c r="E7" s="60">
        <f>MAX(E3:E6)</f>
        <v>1</v>
      </c>
      <c r="F7" s="61">
        <v>0.5</v>
      </c>
      <c r="G7" s="60">
        <f>MAX(G3:G6)</f>
        <v>2</v>
      </c>
      <c r="H7" s="59">
        <f>SUM(H3:H6)</f>
        <v>2</v>
      </c>
      <c r="I7" s="62">
        <v>0.85</v>
      </c>
      <c r="J7" s="59">
        <f>MAX(J3:J6)</f>
        <v>3</v>
      </c>
      <c r="K7" s="60">
        <f>SUM(K3:K6)</f>
        <v>3</v>
      </c>
      <c r="L7" s="61">
        <v>0.2</v>
      </c>
      <c r="M7" s="60">
        <f>MAX(M3:M6)</f>
        <v>15</v>
      </c>
      <c r="N7" s="59">
        <f>SUM(N3:N6)</f>
        <v>15</v>
      </c>
      <c r="O7" s="62">
        <v>0.3</v>
      </c>
      <c r="P7" s="59">
        <f>MAX(P3:P6)</f>
        <v>0</v>
      </c>
      <c r="Q7" s="60">
        <f>SUM(Q3:Q6)</f>
        <v>0</v>
      </c>
      <c r="R7" s="61">
        <v>0.5</v>
      </c>
      <c r="S7" s="60">
        <f>MAX(S3:S6)</f>
        <v>0</v>
      </c>
      <c r="T7" s="60">
        <f>SUM(T3:T6)</f>
        <v>0</v>
      </c>
      <c r="U7" s="62">
        <v>0.2</v>
      </c>
      <c r="V7" s="60">
        <f>MAX(V3:V6)</f>
        <v>0</v>
      </c>
      <c r="W7" s="60">
        <f>SUM(W3:W6)</f>
        <v>0</v>
      </c>
      <c r="X7" s="60">
        <f>SUM(X3:X6)</f>
        <v>1</v>
      </c>
      <c r="Y7" s="60">
        <f>SUM(Y3:Y6)</f>
        <v>3</v>
      </c>
      <c r="Z7" s="60">
        <f>SUM(Z3:Z6)</f>
        <v>15</v>
      </c>
      <c r="AA7" s="60">
        <f>INT(Z7/20+0.999999)</f>
        <v>1</v>
      </c>
      <c r="AB7" s="45" t="s">
        <v>117</v>
      </c>
      <c r="AC7" s="45" t="s">
        <v>118</v>
      </c>
      <c r="AD7" s="45"/>
      <c r="AE7" s="47" t="s">
        <v>119</v>
      </c>
    </row>
    <row r="8" spans="1:31" x14ac:dyDescent="0.5">
      <c r="A8" s="9"/>
      <c r="B8" s="55"/>
      <c r="C8" s="56"/>
      <c r="D8" s="55"/>
      <c r="E8" s="56"/>
      <c r="F8" s="57"/>
      <c r="G8" s="56"/>
      <c r="H8" s="55"/>
      <c r="I8" s="58"/>
      <c r="J8" s="55"/>
      <c r="K8" s="56"/>
      <c r="L8" s="57"/>
      <c r="M8" s="56"/>
      <c r="N8" s="55"/>
      <c r="O8" s="58"/>
      <c r="P8" s="55"/>
      <c r="Q8" s="56"/>
      <c r="R8" s="57"/>
      <c r="S8" s="56"/>
      <c r="T8" s="56"/>
      <c r="U8" s="58"/>
      <c r="V8" s="56"/>
      <c r="W8" s="56"/>
      <c r="X8" s="56"/>
      <c r="Y8" s="56"/>
      <c r="Z8" s="56"/>
      <c r="AA8" s="56"/>
      <c r="AB8" s="10"/>
      <c r="AC8" s="10"/>
      <c r="AD8" s="10"/>
      <c r="AE8" s="13"/>
    </row>
    <row r="9" spans="1:31" x14ac:dyDescent="0.5">
      <c r="A9" s="9" t="s">
        <v>6</v>
      </c>
      <c r="B9" s="55">
        <v>1</v>
      </c>
      <c r="C9" s="56">
        <v>0</v>
      </c>
      <c r="D9" s="55">
        <v>1</v>
      </c>
      <c r="E9" s="56">
        <f>C9+D9</f>
        <v>1</v>
      </c>
      <c r="F9" s="57">
        <v>0.5</v>
      </c>
      <c r="G9" s="56">
        <f>INT(C9/0.5+0.999999)</f>
        <v>0</v>
      </c>
      <c r="H9" s="55">
        <f>INT(G9*B9/4+0.999999)-INT(G9*(B9-1)/4+0.999999)</f>
        <v>0</v>
      </c>
      <c r="I9" s="58">
        <v>0.85</v>
      </c>
      <c r="J9" s="55">
        <f>INT(G9/0.85+0.999999)</f>
        <v>0</v>
      </c>
      <c r="K9" s="56">
        <f>INT(J9*B9/4+0.999999)-INT(J9*(B9-1)/4+0.999999)</f>
        <v>0</v>
      </c>
      <c r="L9" s="57">
        <v>0.2</v>
      </c>
      <c r="M9" s="56">
        <f>INT(J9/0.2+0.999999)</f>
        <v>0</v>
      </c>
      <c r="N9" s="55">
        <f>INT(M9*B9/4+0.999999)-INT(M9*(B9-1)/4+0.999999)</f>
        <v>0</v>
      </c>
      <c r="O9" s="58">
        <v>0.3</v>
      </c>
      <c r="P9" s="55">
        <f>INT(D9/0.3+0.999999)</f>
        <v>4</v>
      </c>
      <c r="Q9" s="56">
        <f>INT(P9*B9/4+0.999999)-INT(P9*(B9-1)/4+0.999999)</f>
        <v>1</v>
      </c>
      <c r="R9" s="57">
        <v>0.5</v>
      </c>
      <c r="S9" s="56">
        <f>INT(P9/0.5+0.999999)</f>
        <v>8</v>
      </c>
      <c r="T9" s="56">
        <f>INT(S9*B9/4+0.999999)-INT(S9*(B9-1)/4+0.999999)</f>
        <v>2</v>
      </c>
      <c r="U9" s="58">
        <v>0.2</v>
      </c>
      <c r="V9" s="56">
        <f>INT(S9/0.2+0.999999)</f>
        <v>40</v>
      </c>
      <c r="W9" s="56">
        <f>INT(V9*B9/4+0.999999)-INT(V9*(B9-1)/4+0.999999)</f>
        <v>10</v>
      </c>
      <c r="X9" s="56">
        <f>INT(E9*B9/4+0.999999)-INT(E9*(B9-1)/4+0.999999)</f>
        <v>1</v>
      </c>
      <c r="Y9" s="56">
        <f>K9+T9</f>
        <v>2</v>
      </c>
      <c r="Z9" s="56">
        <f>N9+W9</f>
        <v>10</v>
      </c>
      <c r="AA9" s="56">
        <f>INT(Z9/5+0.999999)</f>
        <v>2</v>
      </c>
      <c r="AB9" s="10" t="s">
        <v>120</v>
      </c>
      <c r="AC9" s="10" t="s">
        <v>121</v>
      </c>
      <c r="AD9" s="10" t="s">
        <v>112</v>
      </c>
      <c r="AE9" s="13" t="s">
        <v>122</v>
      </c>
    </row>
    <row r="10" spans="1:31" x14ac:dyDescent="0.5">
      <c r="A10" s="9" t="s">
        <v>6</v>
      </c>
      <c r="B10" s="55">
        <v>2</v>
      </c>
      <c r="C10" s="56">
        <v>0</v>
      </c>
      <c r="D10" s="55">
        <v>1</v>
      </c>
      <c r="E10" s="56">
        <f>C10+D10</f>
        <v>1</v>
      </c>
      <c r="F10" s="57">
        <v>0.5</v>
      </c>
      <c r="G10" s="56">
        <f>INT(C10/0.5+0.999999)</f>
        <v>0</v>
      </c>
      <c r="H10" s="55">
        <f>INT(G10*B10/4+0.999999)-INT(G10*(B10-1)/4+0.999999)</f>
        <v>0</v>
      </c>
      <c r="I10" s="58">
        <v>0.85</v>
      </c>
      <c r="J10" s="55">
        <f>INT(G10/0.85+0.999999)</f>
        <v>0</v>
      </c>
      <c r="K10" s="56">
        <f>INT(J10*B10/4+0.999999)-INT(J10*(B10-1)/4+0.999999)</f>
        <v>0</v>
      </c>
      <c r="L10" s="57">
        <v>0.2</v>
      </c>
      <c r="M10" s="56">
        <f>INT(J10/0.2+0.999999)</f>
        <v>0</v>
      </c>
      <c r="N10" s="55">
        <f>INT(M10*B10/4+0.999999)-INT(M10*(B10-1)/4+0.999999)</f>
        <v>0</v>
      </c>
      <c r="O10" s="58">
        <v>0.3</v>
      </c>
      <c r="P10" s="55">
        <f>INT(D10/0.3+0.999999)</f>
        <v>4</v>
      </c>
      <c r="Q10" s="56">
        <f>INT(P10*B10/4+0.999999)-INT(P10*(B10-1)/4+0.999999)</f>
        <v>1</v>
      </c>
      <c r="R10" s="57">
        <v>0.5</v>
      </c>
      <c r="S10" s="56">
        <f>INT(P10/0.5+0.999999)</f>
        <v>8</v>
      </c>
      <c r="T10" s="56">
        <f>INT(S10*B10/4+0.999999)-INT(S10*(B10-1)/4+0.999999)</f>
        <v>2</v>
      </c>
      <c r="U10" s="58">
        <v>0.2</v>
      </c>
      <c r="V10" s="56">
        <f>INT(S10/0.2+0.999999)</f>
        <v>40</v>
      </c>
      <c r="W10" s="56">
        <f>INT(V10*B10/4+0.999999)-INT(V10*(B10-1)/4+0.999999)</f>
        <v>10</v>
      </c>
      <c r="X10" s="56">
        <f>INT(E10*B10/4+0.999999)-INT(E10*(B10-1)/4+0.999999)</f>
        <v>0</v>
      </c>
      <c r="Y10" s="56">
        <f>K10+T10</f>
        <v>2</v>
      </c>
      <c r="Z10" s="56">
        <f>N10+W10</f>
        <v>10</v>
      </c>
      <c r="AA10" s="56">
        <f>INT(Z10/5+0.999999)</f>
        <v>2</v>
      </c>
      <c r="AB10" s="10" t="s">
        <v>120</v>
      </c>
      <c r="AC10" s="10" t="s">
        <v>123</v>
      </c>
      <c r="AD10" s="10" t="s">
        <v>112</v>
      </c>
      <c r="AE10" s="13" t="s">
        <v>124</v>
      </c>
    </row>
    <row r="11" spans="1:31" x14ac:dyDescent="0.5">
      <c r="A11" s="9" t="s">
        <v>6</v>
      </c>
      <c r="B11" s="55">
        <v>3</v>
      </c>
      <c r="C11" s="56">
        <v>0</v>
      </c>
      <c r="D11" s="55">
        <v>1</v>
      </c>
      <c r="E11" s="56">
        <f>C11+D11</f>
        <v>1</v>
      </c>
      <c r="F11" s="57">
        <v>0.5</v>
      </c>
      <c r="G11" s="56">
        <f>INT(C11/0.5+0.999999)</f>
        <v>0</v>
      </c>
      <c r="H11" s="55">
        <f>INT(G11*B11/4+0.999999)-INT(G11*(B11-1)/4+0.999999)</f>
        <v>0</v>
      </c>
      <c r="I11" s="58">
        <v>0.85</v>
      </c>
      <c r="J11" s="55">
        <f>INT(G11/0.85+0.999999)</f>
        <v>0</v>
      </c>
      <c r="K11" s="56">
        <f>INT(J11*B11/4+0.999999)-INT(J11*(B11-1)/4+0.999999)</f>
        <v>0</v>
      </c>
      <c r="L11" s="57">
        <v>0.2</v>
      </c>
      <c r="M11" s="56">
        <f>INT(J11/0.2+0.999999)</f>
        <v>0</v>
      </c>
      <c r="N11" s="55">
        <f>INT(M11*B11/4+0.999999)-INT(M11*(B11-1)/4+0.999999)</f>
        <v>0</v>
      </c>
      <c r="O11" s="58">
        <v>0.3</v>
      </c>
      <c r="P11" s="55">
        <f>INT(D11/0.3+0.999999)</f>
        <v>4</v>
      </c>
      <c r="Q11" s="56">
        <f>INT(P11*B11/4+0.999999)-INT(P11*(B11-1)/4+0.999999)</f>
        <v>1</v>
      </c>
      <c r="R11" s="57">
        <v>0.5</v>
      </c>
      <c r="S11" s="56">
        <f>INT(P11/0.5+0.999999)</f>
        <v>8</v>
      </c>
      <c r="T11" s="56">
        <f>INT(S11*B11/4+0.999999)-INT(S11*(B11-1)/4+0.999999)</f>
        <v>2</v>
      </c>
      <c r="U11" s="58">
        <v>0.2</v>
      </c>
      <c r="V11" s="56">
        <f>INT(S11/0.2+0.999999)</f>
        <v>40</v>
      </c>
      <c r="W11" s="56">
        <f>INT(V11*B11/4+0.999999)-INT(V11*(B11-1)/4+0.999999)</f>
        <v>10</v>
      </c>
      <c r="X11" s="56">
        <f>INT(E11*B11/4+0.999999)-INT(E11*(B11-1)/4+0.999999)</f>
        <v>0</v>
      </c>
      <c r="Y11" s="56">
        <f>K11+T11</f>
        <v>2</v>
      </c>
      <c r="Z11" s="56">
        <f>N11+W11</f>
        <v>10</v>
      </c>
      <c r="AA11" s="56">
        <f>INT(Z11/5+0.999999)</f>
        <v>2</v>
      </c>
      <c r="AB11" s="10" t="s">
        <v>120</v>
      </c>
      <c r="AC11" s="10" t="s">
        <v>125</v>
      </c>
      <c r="AD11" s="10" t="s">
        <v>112</v>
      </c>
      <c r="AE11" s="13" t="s">
        <v>126</v>
      </c>
    </row>
    <row r="12" spans="1:31" ht="10.75" thickBot="1" x14ac:dyDescent="0.55000000000000004">
      <c r="A12" s="9" t="s">
        <v>6</v>
      </c>
      <c r="B12" s="55">
        <v>4</v>
      </c>
      <c r="C12" s="56">
        <v>0</v>
      </c>
      <c r="D12" s="55">
        <v>1</v>
      </c>
      <c r="E12" s="56">
        <f>C12+D12</f>
        <v>1</v>
      </c>
      <c r="F12" s="57">
        <v>0.5</v>
      </c>
      <c r="G12" s="56">
        <f>INT(C12/0.5+0.999999)</f>
        <v>0</v>
      </c>
      <c r="H12" s="55">
        <f>INT(G12*B12/4+0.999999)-INT(G12*(B12-1)/4+0.999999)</f>
        <v>0</v>
      </c>
      <c r="I12" s="58">
        <v>0.85</v>
      </c>
      <c r="J12" s="55">
        <f>INT(G12/0.85+0.999999)</f>
        <v>0</v>
      </c>
      <c r="K12" s="56">
        <f>INT(J12*B12/4+0.999999)-INT(J12*(B12-1)/4+0.999999)</f>
        <v>0</v>
      </c>
      <c r="L12" s="57">
        <v>0.2</v>
      </c>
      <c r="M12" s="56">
        <f>INT(J12/0.2+0.999999)</f>
        <v>0</v>
      </c>
      <c r="N12" s="55">
        <f>INT(M12*B12/4+0.999999)-INT(M12*(B12-1)/4+0.999999)</f>
        <v>0</v>
      </c>
      <c r="O12" s="58">
        <v>0.3</v>
      </c>
      <c r="P12" s="55">
        <f>INT(D12/0.3+0.999999)</f>
        <v>4</v>
      </c>
      <c r="Q12" s="56">
        <f>INT(P12*B12/4+0.999999)-INT(P12*(B12-1)/4+0.999999)</f>
        <v>1</v>
      </c>
      <c r="R12" s="57">
        <v>0.5</v>
      </c>
      <c r="S12" s="56">
        <f>INT(P12/0.5+0.999999)</f>
        <v>8</v>
      </c>
      <c r="T12" s="56">
        <f>INT(S12*B12/4+0.999999)-INT(S12*(B12-1)/4+0.999999)</f>
        <v>2</v>
      </c>
      <c r="U12" s="58">
        <v>0.2</v>
      </c>
      <c r="V12" s="56">
        <f>INT(S12/0.2+0.999999)</f>
        <v>40</v>
      </c>
      <c r="W12" s="56">
        <f>INT(V12*B12/4+0.999999)-INT(V12*(B12-1)/4+0.999999)</f>
        <v>10</v>
      </c>
      <c r="X12" s="56">
        <f>INT(E12*B12/4+0.999999)-INT(E12*(B12-1)/4+0.999999)</f>
        <v>0</v>
      </c>
      <c r="Y12" s="56">
        <f>K12+T12</f>
        <v>2</v>
      </c>
      <c r="Z12" s="56">
        <f>N12+W12</f>
        <v>10</v>
      </c>
      <c r="AA12" s="56">
        <f>INT(Z12/5+0.999999)</f>
        <v>2</v>
      </c>
      <c r="AB12" s="10" t="s">
        <v>120</v>
      </c>
      <c r="AC12" s="10" t="s">
        <v>127</v>
      </c>
      <c r="AD12" s="10" t="s">
        <v>128</v>
      </c>
      <c r="AE12" s="13" t="s">
        <v>116</v>
      </c>
    </row>
    <row r="13" spans="1:31" ht="10.75" thickBot="1" x14ac:dyDescent="0.55000000000000004">
      <c r="A13" s="48" t="s">
        <v>6</v>
      </c>
      <c r="B13" s="59"/>
      <c r="C13" s="60">
        <f>MAX(C9:C12)</f>
        <v>0</v>
      </c>
      <c r="D13" s="59">
        <f>MAX(D9:D12)</f>
        <v>1</v>
      </c>
      <c r="E13" s="60">
        <f>MAX(E9:E12)</f>
        <v>1</v>
      </c>
      <c r="F13" s="61">
        <v>0.5</v>
      </c>
      <c r="G13" s="60">
        <f>MAX(G9:G12)</f>
        <v>0</v>
      </c>
      <c r="H13" s="59">
        <f>SUM(H9:H12)</f>
        <v>0</v>
      </c>
      <c r="I13" s="62">
        <v>0.85</v>
      </c>
      <c r="J13" s="59">
        <f>MAX(J9:J12)</f>
        <v>0</v>
      </c>
      <c r="K13" s="60">
        <f>SUM(K9:K12)</f>
        <v>0</v>
      </c>
      <c r="L13" s="61">
        <v>0.2</v>
      </c>
      <c r="M13" s="60">
        <f>MAX(M9:M12)</f>
        <v>0</v>
      </c>
      <c r="N13" s="59">
        <f>SUM(N9:N12)</f>
        <v>0</v>
      </c>
      <c r="O13" s="62">
        <v>0.3</v>
      </c>
      <c r="P13" s="59">
        <f>MAX(P9:P12)</f>
        <v>4</v>
      </c>
      <c r="Q13" s="60">
        <f>SUM(Q9:Q12)</f>
        <v>4</v>
      </c>
      <c r="R13" s="61">
        <v>0.5</v>
      </c>
      <c r="S13" s="60">
        <f>MAX(S9:S12)</f>
        <v>8</v>
      </c>
      <c r="T13" s="60">
        <f>SUM(T9:T12)</f>
        <v>8</v>
      </c>
      <c r="U13" s="62">
        <v>0.2</v>
      </c>
      <c r="V13" s="60">
        <f>MAX(V9:V12)</f>
        <v>40</v>
      </c>
      <c r="W13" s="60">
        <f>SUM(W9:W12)</f>
        <v>40</v>
      </c>
      <c r="X13" s="60">
        <f>SUM(X9:X12)</f>
        <v>1</v>
      </c>
      <c r="Y13" s="60">
        <f>SUM(Y9:Y12)</f>
        <v>8</v>
      </c>
      <c r="Z13" s="60">
        <f>SUM(Z9:Z12)</f>
        <v>40</v>
      </c>
      <c r="AA13" s="60">
        <f>INT(Z13/20+0.999999)</f>
        <v>2</v>
      </c>
      <c r="AB13" s="45" t="s">
        <v>129</v>
      </c>
      <c r="AC13" s="45" t="s">
        <v>118</v>
      </c>
      <c r="AD13" s="45"/>
      <c r="AE13" s="47" t="s">
        <v>119</v>
      </c>
    </row>
    <row r="14" spans="1:31" x14ac:dyDescent="0.5">
      <c r="A14" s="9"/>
      <c r="B14" s="55"/>
      <c r="C14" s="56"/>
      <c r="D14" s="55"/>
      <c r="E14" s="56"/>
      <c r="F14" s="57"/>
      <c r="G14" s="56"/>
      <c r="H14" s="55"/>
      <c r="I14" s="58"/>
      <c r="J14" s="55"/>
      <c r="K14" s="56"/>
      <c r="L14" s="57"/>
      <c r="M14" s="56"/>
      <c r="N14" s="55"/>
      <c r="O14" s="58"/>
      <c r="P14" s="55"/>
      <c r="Q14" s="56"/>
      <c r="R14" s="57"/>
      <c r="S14" s="56"/>
      <c r="T14" s="56"/>
      <c r="U14" s="58"/>
      <c r="V14" s="56"/>
      <c r="W14" s="56"/>
      <c r="X14" s="56"/>
      <c r="Y14" s="56"/>
      <c r="Z14" s="56"/>
      <c r="AA14" s="56"/>
      <c r="AB14" s="10"/>
      <c r="AC14" s="10"/>
      <c r="AD14" s="10"/>
      <c r="AE14" s="13"/>
    </row>
    <row r="15" spans="1:31" x14ac:dyDescent="0.5">
      <c r="A15" s="9" t="s">
        <v>8</v>
      </c>
      <c r="B15" s="55">
        <v>1</v>
      </c>
      <c r="C15" s="56">
        <v>1</v>
      </c>
      <c r="D15" s="55">
        <v>0</v>
      </c>
      <c r="E15" s="56">
        <f>C15+D15</f>
        <v>1</v>
      </c>
      <c r="F15" s="57">
        <v>0.5</v>
      </c>
      <c r="G15" s="56">
        <f>INT(C15/0.5+0.999999)</f>
        <v>2</v>
      </c>
      <c r="H15" s="55">
        <f>INT(G15*B15/4+0.999999)-INT(G15*(B15-1)/4+0.999999)</f>
        <v>1</v>
      </c>
      <c r="I15" s="58">
        <v>0.85</v>
      </c>
      <c r="J15" s="55">
        <f>INT(G15/0.85+0.999999)</f>
        <v>3</v>
      </c>
      <c r="K15" s="56">
        <f>INT(J15*B15/4+0.999999)-INT(J15*(B15-1)/4+0.999999)</f>
        <v>1</v>
      </c>
      <c r="L15" s="57">
        <v>0.2</v>
      </c>
      <c r="M15" s="56">
        <f>INT(J15/0.2+0.999999)</f>
        <v>15</v>
      </c>
      <c r="N15" s="55">
        <f>INT(M15*B15/4+0.999999)-INT(M15*(B15-1)/4+0.999999)</f>
        <v>4</v>
      </c>
      <c r="O15" s="58">
        <v>0.3</v>
      </c>
      <c r="P15" s="55">
        <f>INT(D15/0.3+0.999999)</f>
        <v>0</v>
      </c>
      <c r="Q15" s="56">
        <f>INT(P15*B15/4+0.999999)-INT(P15*(B15-1)/4+0.999999)</f>
        <v>0</v>
      </c>
      <c r="R15" s="57">
        <v>0.5</v>
      </c>
      <c r="S15" s="56">
        <f>INT(P15/0.5+0.999999)</f>
        <v>0</v>
      </c>
      <c r="T15" s="56">
        <f>INT(S15*B15/4+0.999999)-INT(S15*(B15-1)/4+0.999999)</f>
        <v>0</v>
      </c>
      <c r="U15" s="58">
        <v>0.2</v>
      </c>
      <c r="V15" s="56">
        <f>INT(S15/0.2+0.999999)</f>
        <v>0</v>
      </c>
      <c r="W15" s="56">
        <f>INT(V15*B15/4+0.999999)-INT(V15*(B15-1)/4+0.999999)</f>
        <v>0</v>
      </c>
      <c r="X15" s="56">
        <f>INT(E15*B15/4+0.999999)-INT(E15*(B15-1)/4+0.999999)</f>
        <v>1</v>
      </c>
      <c r="Y15" s="56">
        <f>K15+T15</f>
        <v>1</v>
      </c>
      <c r="Z15" s="56">
        <f>N15+W15</f>
        <v>4</v>
      </c>
      <c r="AA15" s="56">
        <f>INT(Z15/5+0.999999)</f>
        <v>1</v>
      </c>
      <c r="AB15" s="10" t="s">
        <v>130</v>
      </c>
      <c r="AC15" s="10" t="s">
        <v>131</v>
      </c>
      <c r="AD15" s="10" t="s">
        <v>115</v>
      </c>
      <c r="AE15" s="13" t="s">
        <v>132</v>
      </c>
    </row>
    <row r="16" spans="1:31" x14ac:dyDescent="0.5">
      <c r="A16" s="9" t="s">
        <v>8</v>
      </c>
      <c r="B16" s="55">
        <v>2</v>
      </c>
      <c r="C16" s="56">
        <v>1</v>
      </c>
      <c r="D16" s="55">
        <v>0</v>
      </c>
      <c r="E16" s="56">
        <f>C16+D16</f>
        <v>1</v>
      </c>
      <c r="F16" s="57">
        <v>0.5</v>
      </c>
      <c r="G16" s="56">
        <f>INT(C16/0.5+0.999999)</f>
        <v>2</v>
      </c>
      <c r="H16" s="55">
        <f>INT(G16*B16/4+0.999999)-INT(G16*(B16-1)/4+0.999999)</f>
        <v>0</v>
      </c>
      <c r="I16" s="58">
        <v>0.85</v>
      </c>
      <c r="J16" s="55">
        <f>INT(G16/0.85+0.999999)</f>
        <v>3</v>
      </c>
      <c r="K16" s="56">
        <f>INT(J16*B16/4+0.999999)-INT(J16*(B16-1)/4+0.999999)</f>
        <v>1</v>
      </c>
      <c r="L16" s="57">
        <v>0.2</v>
      </c>
      <c r="M16" s="56">
        <f>INT(J16/0.2+0.999999)</f>
        <v>15</v>
      </c>
      <c r="N16" s="55">
        <f>INT(M16*B16/4+0.999999)-INT(M16*(B16-1)/4+0.999999)</f>
        <v>4</v>
      </c>
      <c r="O16" s="58">
        <v>0.3</v>
      </c>
      <c r="P16" s="55">
        <f>INT(D16/0.3+0.999999)</f>
        <v>0</v>
      </c>
      <c r="Q16" s="56">
        <f>INT(P16*B16/4+0.999999)-INT(P16*(B16-1)/4+0.999999)</f>
        <v>0</v>
      </c>
      <c r="R16" s="57">
        <v>0.5</v>
      </c>
      <c r="S16" s="56">
        <f>INT(P16/0.5+0.999999)</f>
        <v>0</v>
      </c>
      <c r="T16" s="56">
        <f>INT(S16*B16/4+0.999999)-INT(S16*(B16-1)/4+0.999999)</f>
        <v>0</v>
      </c>
      <c r="U16" s="58">
        <v>0.2</v>
      </c>
      <c r="V16" s="56">
        <f>INT(S16/0.2+0.999999)</f>
        <v>0</v>
      </c>
      <c r="W16" s="56">
        <f>INT(V16*B16/4+0.999999)-INT(V16*(B16-1)/4+0.999999)</f>
        <v>0</v>
      </c>
      <c r="X16" s="56">
        <f>INT(E16*B16/4+0.999999)-INT(E16*(B16-1)/4+0.999999)</f>
        <v>0</v>
      </c>
      <c r="Y16" s="56">
        <f>K16+T16</f>
        <v>1</v>
      </c>
      <c r="Z16" s="56">
        <f>N16+W16</f>
        <v>4</v>
      </c>
      <c r="AA16" s="56">
        <f>INT(Z16/5+0.999999)</f>
        <v>1</v>
      </c>
      <c r="AB16" s="10" t="s">
        <v>130</v>
      </c>
      <c r="AC16" s="10" t="s">
        <v>111</v>
      </c>
      <c r="AD16" s="10" t="s">
        <v>112</v>
      </c>
      <c r="AE16" s="13" t="s">
        <v>133</v>
      </c>
    </row>
    <row r="17" spans="1:31" x14ac:dyDescent="0.5">
      <c r="A17" s="9" t="s">
        <v>8</v>
      </c>
      <c r="B17" s="55">
        <v>3</v>
      </c>
      <c r="C17" s="56">
        <v>1</v>
      </c>
      <c r="D17" s="55">
        <v>0</v>
      </c>
      <c r="E17" s="56">
        <f>C17+D17</f>
        <v>1</v>
      </c>
      <c r="F17" s="57">
        <v>0.5</v>
      </c>
      <c r="G17" s="56">
        <f>INT(C17/0.5+0.999999)</f>
        <v>2</v>
      </c>
      <c r="H17" s="55">
        <f>INT(G17*B17/4+0.999999)-INT(G17*(B17-1)/4+0.999999)</f>
        <v>1</v>
      </c>
      <c r="I17" s="58">
        <v>0.85</v>
      </c>
      <c r="J17" s="55">
        <f>INT(G17/0.85+0.999999)</f>
        <v>3</v>
      </c>
      <c r="K17" s="56">
        <f>INT(J17*B17/4+0.999999)-INT(J17*(B17-1)/4+0.999999)</f>
        <v>1</v>
      </c>
      <c r="L17" s="57">
        <v>0.2</v>
      </c>
      <c r="M17" s="56">
        <f>INT(J17/0.2+0.999999)</f>
        <v>15</v>
      </c>
      <c r="N17" s="55">
        <f>INT(M17*B17/4+0.999999)-INT(M17*(B17-1)/4+0.999999)</f>
        <v>4</v>
      </c>
      <c r="O17" s="58">
        <v>0.3</v>
      </c>
      <c r="P17" s="55">
        <f>INT(D17/0.3+0.999999)</f>
        <v>0</v>
      </c>
      <c r="Q17" s="56">
        <f>INT(P17*B17/4+0.999999)-INT(P17*(B17-1)/4+0.999999)</f>
        <v>0</v>
      </c>
      <c r="R17" s="57">
        <v>0.5</v>
      </c>
      <c r="S17" s="56">
        <f>INT(P17/0.5+0.999999)</f>
        <v>0</v>
      </c>
      <c r="T17" s="56">
        <f>INT(S17*B17/4+0.999999)-INT(S17*(B17-1)/4+0.999999)</f>
        <v>0</v>
      </c>
      <c r="U17" s="58">
        <v>0.2</v>
      </c>
      <c r="V17" s="56">
        <f>INT(S17/0.2+0.999999)</f>
        <v>0</v>
      </c>
      <c r="W17" s="56">
        <f>INT(V17*B17/4+0.999999)-INT(V17*(B17-1)/4+0.999999)</f>
        <v>0</v>
      </c>
      <c r="X17" s="56">
        <f>INT(E17*B17/4+0.999999)-INT(E17*(B17-1)/4+0.999999)</f>
        <v>0</v>
      </c>
      <c r="Y17" s="56">
        <f>K17+T17</f>
        <v>1</v>
      </c>
      <c r="Z17" s="56">
        <f>N17+W17</f>
        <v>4</v>
      </c>
      <c r="AA17" s="56">
        <f>INT(Z17/5+0.999999)</f>
        <v>1</v>
      </c>
      <c r="AB17" s="10" t="s">
        <v>130</v>
      </c>
      <c r="AC17" s="10" t="s">
        <v>134</v>
      </c>
      <c r="AD17" s="10" t="s">
        <v>112</v>
      </c>
      <c r="AE17" s="13" t="s">
        <v>135</v>
      </c>
    </row>
    <row r="18" spans="1:31" ht="10.75" thickBot="1" x14ac:dyDescent="0.55000000000000004">
      <c r="A18" s="9" t="s">
        <v>8</v>
      </c>
      <c r="B18" s="55">
        <v>4</v>
      </c>
      <c r="C18" s="56">
        <v>1</v>
      </c>
      <c r="D18" s="55">
        <v>0</v>
      </c>
      <c r="E18" s="56">
        <f>C18+D18</f>
        <v>1</v>
      </c>
      <c r="F18" s="57">
        <v>0.5</v>
      </c>
      <c r="G18" s="56">
        <f>INT(C18/0.5+0.999999)</f>
        <v>2</v>
      </c>
      <c r="H18" s="55">
        <f>INT(G18*B18/4+0.999999)-INT(G18*(B18-1)/4+0.999999)</f>
        <v>0</v>
      </c>
      <c r="I18" s="58">
        <v>0.85</v>
      </c>
      <c r="J18" s="55">
        <f>INT(G18/0.85+0.999999)</f>
        <v>3</v>
      </c>
      <c r="K18" s="56">
        <f>INT(J18*B18/4+0.999999)-INT(J18*(B18-1)/4+0.999999)</f>
        <v>0</v>
      </c>
      <c r="L18" s="57">
        <v>0.2</v>
      </c>
      <c r="M18" s="56">
        <f>INT(J18/0.2+0.999999)</f>
        <v>15</v>
      </c>
      <c r="N18" s="55">
        <f>INT(M18*B18/4+0.999999)-INT(M18*(B18-1)/4+0.999999)</f>
        <v>3</v>
      </c>
      <c r="O18" s="58">
        <v>0.3</v>
      </c>
      <c r="P18" s="55">
        <f>INT(D18/0.3+0.999999)</f>
        <v>0</v>
      </c>
      <c r="Q18" s="56">
        <f>INT(P18*B18/4+0.999999)-INT(P18*(B18-1)/4+0.999999)</f>
        <v>0</v>
      </c>
      <c r="R18" s="57">
        <v>0.5</v>
      </c>
      <c r="S18" s="56">
        <f>INT(P18/0.5+0.999999)</f>
        <v>0</v>
      </c>
      <c r="T18" s="56">
        <f>INT(S18*B18/4+0.999999)-INT(S18*(B18-1)/4+0.999999)</f>
        <v>0</v>
      </c>
      <c r="U18" s="58">
        <v>0.2</v>
      </c>
      <c r="V18" s="56">
        <f>INT(S18/0.2+0.999999)</f>
        <v>0</v>
      </c>
      <c r="W18" s="56">
        <f>INT(V18*B18/4+0.999999)-INT(V18*(B18-1)/4+0.999999)</f>
        <v>0</v>
      </c>
      <c r="X18" s="56">
        <f>INT(E18*B18/4+0.999999)-INT(E18*(B18-1)/4+0.999999)</f>
        <v>0</v>
      </c>
      <c r="Y18" s="56">
        <f>K18+T18</f>
        <v>0</v>
      </c>
      <c r="Z18" s="56">
        <f>N18+W18</f>
        <v>3</v>
      </c>
      <c r="AA18" s="56">
        <f>INT(Z18/5+0.999999)</f>
        <v>1</v>
      </c>
      <c r="AB18" s="10" t="s">
        <v>130</v>
      </c>
      <c r="AC18" s="10" t="s">
        <v>136</v>
      </c>
      <c r="AD18" s="10" t="s">
        <v>112</v>
      </c>
      <c r="AE18" s="13" t="s">
        <v>116</v>
      </c>
    </row>
    <row r="19" spans="1:31" ht="10.75" thickBot="1" x14ac:dyDescent="0.55000000000000004">
      <c r="A19" s="48" t="s">
        <v>8</v>
      </c>
      <c r="B19" s="59"/>
      <c r="C19" s="60">
        <f>MAX(C15:C18)</f>
        <v>1</v>
      </c>
      <c r="D19" s="59">
        <f>MAX(D15:D18)</f>
        <v>0</v>
      </c>
      <c r="E19" s="60">
        <f>MAX(E15:E18)</f>
        <v>1</v>
      </c>
      <c r="F19" s="61">
        <v>0.5</v>
      </c>
      <c r="G19" s="60">
        <f>MAX(G15:G18)</f>
        <v>2</v>
      </c>
      <c r="H19" s="59">
        <f>SUM(H15:H18)</f>
        <v>2</v>
      </c>
      <c r="I19" s="62">
        <v>0.85</v>
      </c>
      <c r="J19" s="59">
        <f>MAX(J15:J18)</f>
        <v>3</v>
      </c>
      <c r="K19" s="60">
        <f>SUM(K15:K18)</f>
        <v>3</v>
      </c>
      <c r="L19" s="61">
        <v>0.2</v>
      </c>
      <c r="M19" s="60">
        <f>MAX(M15:M18)</f>
        <v>15</v>
      </c>
      <c r="N19" s="59">
        <f>SUM(N15:N18)</f>
        <v>15</v>
      </c>
      <c r="O19" s="62">
        <v>0.3</v>
      </c>
      <c r="P19" s="59">
        <f>MAX(P15:P18)</f>
        <v>0</v>
      </c>
      <c r="Q19" s="60">
        <f>SUM(Q15:Q18)</f>
        <v>0</v>
      </c>
      <c r="R19" s="61">
        <v>0.5</v>
      </c>
      <c r="S19" s="60">
        <f>MAX(S15:S18)</f>
        <v>0</v>
      </c>
      <c r="T19" s="60">
        <f>SUM(T15:T18)</f>
        <v>0</v>
      </c>
      <c r="U19" s="62">
        <v>0.2</v>
      </c>
      <c r="V19" s="60">
        <f>MAX(V15:V18)</f>
        <v>0</v>
      </c>
      <c r="W19" s="60">
        <f>SUM(W15:W18)</f>
        <v>0</v>
      </c>
      <c r="X19" s="60">
        <f>SUM(X15:X18)</f>
        <v>1</v>
      </c>
      <c r="Y19" s="60">
        <f>SUM(Y15:Y18)</f>
        <v>3</v>
      </c>
      <c r="Z19" s="60">
        <f>SUM(Z15:Z18)</f>
        <v>15</v>
      </c>
      <c r="AA19" s="60">
        <f>INT(Z19/20+0.999999)</f>
        <v>1</v>
      </c>
      <c r="AB19" s="45" t="s">
        <v>137</v>
      </c>
      <c r="AC19" s="45" t="s">
        <v>118</v>
      </c>
      <c r="AD19" s="45"/>
      <c r="AE19" s="47" t="s">
        <v>119</v>
      </c>
    </row>
    <row r="20" spans="1:31" x14ac:dyDescent="0.5">
      <c r="A20" s="9"/>
      <c r="B20" s="55"/>
      <c r="C20" s="56"/>
      <c r="D20" s="55"/>
      <c r="E20" s="56"/>
      <c r="F20" s="57"/>
      <c r="G20" s="56"/>
      <c r="H20" s="55"/>
      <c r="I20" s="58"/>
      <c r="J20" s="55"/>
      <c r="K20" s="56"/>
      <c r="L20" s="57"/>
      <c r="M20" s="56"/>
      <c r="N20" s="55"/>
      <c r="O20" s="58"/>
      <c r="P20" s="55"/>
      <c r="Q20" s="56"/>
      <c r="R20" s="57"/>
      <c r="S20" s="56"/>
      <c r="T20" s="56"/>
      <c r="U20" s="58"/>
      <c r="V20" s="56"/>
      <c r="W20" s="56"/>
      <c r="X20" s="56"/>
      <c r="Y20" s="56"/>
      <c r="Z20" s="56"/>
      <c r="AA20" s="56"/>
      <c r="AB20" s="10"/>
      <c r="AC20" s="10"/>
      <c r="AD20" s="10"/>
      <c r="AE20" s="13"/>
    </row>
    <row r="21" spans="1:31" x14ac:dyDescent="0.5">
      <c r="A21" s="9" t="s">
        <v>10</v>
      </c>
      <c r="B21" s="55">
        <v>1</v>
      </c>
      <c r="C21" s="56">
        <v>0</v>
      </c>
      <c r="D21" s="55">
        <v>1</v>
      </c>
      <c r="E21" s="56">
        <f>C21+D21</f>
        <v>1</v>
      </c>
      <c r="F21" s="57">
        <v>0.5</v>
      </c>
      <c r="G21" s="56">
        <f>INT(C21/0.5+0.999999)</f>
        <v>0</v>
      </c>
      <c r="H21" s="55">
        <f>INT(G21*B21/4+0.999999)-INT(G21*(B21-1)/4+0.999999)</f>
        <v>0</v>
      </c>
      <c r="I21" s="58">
        <v>0.85</v>
      </c>
      <c r="J21" s="55">
        <f>INT(G21/0.85+0.999999)</f>
        <v>0</v>
      </c>
      <c r="K21" s="56">
        <f>INT(J21*B21/4+0.999999)-INT(J21*(B21-1)/4+0.999999)</f>
        <v>0</v>
      </c>
      <c r="L21" s="57">
        <v>0.2</v>
      </c>
      <c r="M21" s="56">
        <f>INT(J21/0.2+0.999999)</f>
        <v>0</v>
      </c>
      <c r="N21" s="55">
        <f>INT(M21*B21/4+0.999999)-INT(M21*(B21-1)/4+0.999999)</f>
        <v>0</v>
      </c>
      <c r="O21" s="58">
        <v>0.3</v>
      </c>
      <c r="P21" s="55">
        <f>INT(D21/0.3+0.999999)</f>
        <v>4</v>
      </c>
      <c r="Q21" s="56">
        <f>INT(P21*B21/4+0.999999)-INT(P21*(B21-1)/4+0.999999)</f>
        <v>1</v>
      </c>
      <c r="R21" s="57">
        <v>0.5</v>
      </c>
      <c r="S21" s="56">
        <f>INT(P21/0.5+0.999999)</f>
        <v>8</v>
      </c>
      <c r="T21" s="56">
        <f>INT(S21*B21/4+0.999999)-INT(S21*(B21-1)/4+0.999999)</f>
        <v>2</v>
      </c>
      <c r="U21" s="58">
        <v>0.2</v>
      </c>
      <c r="V21" s="56">
        <f>INT(S21/0.2+0.999999)</f>
        <v>40</v>
      </c>
      <c r="W21" s="56">
        <f>INT(V21*B21/4+0.999999)-INT(V21*(B21-1)/4+0.999999)</f>
        <v>10</v>
      </c>
      <c r="X21" s="56">
        <f>INT(E21*B21/4+0.999999)-INT(E21*(B21-1)/4+0.999999)</f>
        <v>1</v>
      </c>
      <c r="Y21" s="56">
        <f>K21+T21</f>
        <v>2</v>
      </c>
      <c r="Z21" s="56">
        <f>N21+W21</f>
        <v>10</v>
      </c>
      <c r="AA21" s="56">
        <f>INT(Z21/5+0.999999)</f>
        <v>2</v>
      </c>
      <c r="AB21" s="10" t="s">
        <v>120</v>
      </c>
      <c r="AC21" s="10" t="s">
        <v>121</v>
      </c>
      <c r="AD21" s="10" t="s">
        <v>112</v>
      </c>
      <c r="AE21" s="13" t="s">
        <v>122</v>
      </c>
    </row>
    <row r="22" spans="1:31" x14ac:dyDescent="0.5">
      <c r="A22" s="9" t="s">
        <v>10</v>
      </c>
      <c r="B22" s="55">
        <v>2</v>
      </c>
      <c r="C22" s="56">
        <v>0</v>
      </c>
      <c r="D22" s="55">
        <v>1</v>
      </c>
      <c r="E22" s="56">
        <f>C22+D22</f>
        <v>1</v>
      </c>
      <c r="F22" s="57">
        <v>0.5</v>
      </c>
      <c r="G22" s="56">
        <f>INT(C22/0.5+0.999999)</f>
        <v>0</v>
      </c>
      <c r="H22" s="55">
        <f>INT(G22*B22/4+0.999999)-INT(G22*(B22-1)/4+0.999999)</f>
        <v>0</v>
      </c>
      <c r="I22" s="58">
        <v>0.85</v>
      </c>
      <c r="J22" s="55">
        <f>INT(G22/0.85+0.999999)</f>
        <v>0</v>
      </c>
      <c r="K22" s="56">
        <f>INT(J22*B22/4+0.999999)-INT(J22*(B22-1)/4+0.999999)</f>
        <v>0</v>
      </c>
      <c r="L22" s="57">
        <v>0.2</v>
      </c>
      <c r="M22" s="56">
        <f>INT(J22/0.2+0.999999)</f>
        <v>0</v>
      </c>
      <c r="N22" s="55">
        <f>INT(M22*B22/4+0.999999)-INT(M22*(B22-1)/4+0.999999)</f>
        <v>0</v>
      </c>
      <c r="O22" s="58">
        <v>0.3</v>
      </c>
      <c r="P22" s="55">
        <f>INT(D22/0.3+0.999999)</f>
        <v>4</v>
      </c>
      <c r="Q22" s="56">
        <f>INT(P22*B22/4+0.999999)-INT(P22*(B22-1)/4+0.999999)</f>
        <v>1</v>
      </c>
      <c r="R22" s="57">
        <v>0.5</v>
      </c>
      <c r="S22" s="56">
        <f>INT(P22/0.5+0.999999)</f>
        <v>8</v>
      </c>
      <c r="T22" s="56">
        <f>INT(S22*B22/4+0.999999)-INT(S22*(B22-1)/4+0.999999)</f>
        <v>2</v>
      </c>
      <c r="U22" s="58">
        <v>0.2</v>
      </c>
      <c r="V22" s="56">
        <f>INT(S22/0.2+0.999999)</f>
        <v>40</v>
      </c>
      <c r="W22" s="56">
        <f>INT(V22*B22/4+0.999999)-INT(V22*(B22-1)/4+0.999999)</f>
        <v>10</v>
      </c>
      <c r="X22" s="56">
        <f>INT(E22*B22/4+0.999999)-INT(E22*(B22-1)/4+0.999999)</f>
        <v>0</v>
      </c>
      <c r="Y22" s="56">
        <f>K22+T22</f>
        <v>2</v>
      </c>
      <c r="Z22" s="56">
        <f>N22+W22</f>
        <v>10</v>
      </c>
      <c r="AA22" s="56">
        <f>INT(Z22/5+0.999999)</f>
        <v>2</v>
      </c>
      <c r="AB22" s="10" t="s">
        <v>120</v>
      </c>
      <c r="AC22" s="10" t="s">
        <v>138</v>
      </c>
      <c r="AD22" s="10" t="s">
        <v>112</v>
      </c>
      <c r="AE22" s="13" t="s">
        <v>139</v>
      </c>
    </row>
    <row r="23" spans="1:31" x14ac:dyDescent="0.5">
      <c r="A23" s="9" t="s">
        <v>10</v>
      </c>
      <c r="B23" s="55">
        <v>3</v>
      </c>
      <c r="C23" s="56">
        <v>0</v>
      </c>
      <c r="D23" s="55">
        <v>1</v>
      </c>
      <c r="E23" s="56">
        <f>C23+D23</f>
        <v>1</v>
      </c>
      <c r="F23" s="57">
        <v>0.5</v>
      </c>
      <c r="G23" s="56">
        <f>INT(C23/0.5+0.999999)</f>
        <v>0</v>
      </c>
      <c r="H23" s="55">
        <f>INT(G23*B23/4+0.999999)-INT(G23*(B23-1)/4+0.999999)</f>
        <v>0</v>
      </c>
      <c r="I23" s="58">
        <v>0.85</v>
      </c>
      <c r="J23" s="55">
        <f>INT(G23/0.85+0.999999)</f>
        <v>0</v>
      </c>
      <c r="K23" s="56">
        <f>INT(J23*B23/4+0.999999)-INT(J23*(B23-1)/4+0.999999)</f>
        <v>0</v>
      </c>
      <c r="L23" s="57">
        <v>0.2</v>
      </c>
      <c r="M23" s="56">
        <f>INT(J23/0.2+0.999999)</f>
        <v>0</v>
      </c>
      <c r="N23" s="55">
        <f>INT(M23*B23/4+0.999999)-INT(M23*(B23-1)/4+0.999999)</f>
        <v>0</v>
      </c>
      <c r="O23" s="58">
        <v>0.3</v>
      </c>
      <c r="P23" s="55">
        <f>INT(D23/0.3+0.999999)</f>
        <v>4</v>
      </c>
      <c r="Q23" s="56">
        <f>INT(P23*B23/4+0.999999)-INT(P23*(B23-1)/4+0.999999)</f>
        <v>1</v>
      </c>
      <c r="R23" s="57">
        <v>0.5</v>
      </c>
      <c r="S23" s="56">
        <f>INT(P23/0.5+0.999999)</f>
        <v>8</v>
      </c>
      <c r="T23" s="56">
        <f>INT(S23*B23/4+0.999999)-INT(S23*(B23-1)/4+0.999999)</f>
        <v>2</v>
      </c>
      <c r="U23" s="58">
        <v>0.2</v>
      </c>
      <c r="V23" s="56">
        <f>INT(S23/0.2+0.999999)</f>
        <v>40</v>
      </c>
      <c r="W23" s="56">
        <f>INT(V23*B23/4+0.999999)-INT(V23*(B23-1)/4+0.999999)</f>
        <v>10</v>
      </c>
      <c r="X23" s="56">
        <f>INT(E23*B23/4+0.999999)-INT(E23*(B23-1)/4+0.999999)</f>
        <v>0</v>
      </c>
      <c r="Y23" s="56">
        <f>K23+T23</f>
        <v>2</v>
      </c>
      <c r="Z23" s="56">
        <f>N23+W23</f>
        <v>10</v>
      </c>
      <c r="AA23" s="56">
        <f>INT(Z23/5+0.999999)</f>
        <v>2</v>
      </c>
      <c r="AB23" s="10" t="s">
        <v>120</v>
      </c>
      <c r="AC23" s="10" t="s">
        <v>140</v>
      </c>
      <c r="AD23" s="10" t="s">
        <v>112</v>
      </c>
      <c r="AE23" s="13" t="s">
        <v>141</v>
      </c>
    </row>
    <row r="24" spans="1:31" ht="10.75" thickBot="1" x14ac:dyDescent="0.55000000000000004">
      <c r="A24" s="9" t="s">
        <v>10</v>
      </c>
      <c r="B24" s="55">
        <v>4</v>
      </c>
      <c r="C24" s="56">
        <v>0</v>
      </c>
      <c r="D24" s="55">
        <v>1</v>
      </c>
      <c r="E24" s="56">
        <f>C24+D24</f>
        <v>1</v>
      </c>
      <c r="F24" s="57">
        <v>0.5</v>
      </c>
      <c r="G24" s="56">
        <f>INT(C24/0.5+0.999999)</f>
        <v>0</v>
      </c>
      <c r="H24" s="55">
        <f>INT(G24*B24/4+0.999999)-INT(G24*(B24-1)/4+0.999999)</f>
        <v>0</v>
      </c>
      <c r="I24" s="58">
        <v>0.85</v>
      </c>
      <c r="J24" s="55">
        <f>INT(G24/0.85+0.999999)</f>
        <v>0</v>
      </c>
      <c r="K24" s="56">
        <f>INT(J24*B24/4+0.999999)-INT(J24*(B24-1)/4+0.999999)</f>
        <v>0</v>
      </c>
      <c r="L24" s="57">
        <v>0.2</v>
      </c>
      <c r="M24" s="56">
        <f>INT(J24/0.2+0.999999)</f>
        <v>0</v>
      </c>
      <c r="N24" s="55">
        <f>INT(M24*B24/4+0.999999)-INT(M24*(B24-1)/4+0.999999)</f>
        <v>0</v>
      </c>
      <c r="O24" s="58">
        <v>0.3</v>
      </c>
      <c r="P24" s="55">
        <f>INT(D24/0.3+0.999999)</f>
        <v>4</v>
      </c>
      <c r="Q24" s="56">
        <f>INT(P24*B24/4+0.999999)-INT(P24*(B24-1)/4+0.999999)</f>
        <v>1</v>
      </c>
      <c r="R24" s="57">
        <v>0.5</v>
      </c>
      <c r="S24" s="56">
        <f>INT(P24/0.5+0.999999)</f>
        <v>8</v>
      </c>
      <c r="T24" s="56">
        <f>INT(S24*B24/4+0.999999)-INT(S24*(B24-1)/4+0.999999)</f>
        <v>2</v>
      </c>
      <c r="U24" s="58">
        <v>0.2</v>
      </c>
      <c r="V24" s="56">
        <f>INT(S24/0.2+0.999999)</f>
        <v>40</v>
      </c>
      <c r="W24" s="56">
        <f>INT(V24*B24/4+0.999999)-INT(V24*(B24-1)/4+0.999999)</f>
        <v>10</v>
      </c>
      <c r="X24" s="56">
        <f>INT(E24*B24/4+0.999999)-INT(E24*(B24-1)/4+0.999999)</f>
        <v>0</v>
      </c>
      <c r="Y24" s="56">
        <f>K24+T24</f>
        <v>2</v>
      </c>
      <c r="Z24" s="56">
        <f>N24+W24</f>
        <v>10</v>
      </c>
      <c r="AA24" s="56">
        <f>INT(Z24/5+0.999999)</f>
        <v>2</v>
      </c>
      <c r="AB24" s="10" t="s">
        <v>120</v>
      </c>
      <c r="AC24" s="10" t="s">
        <v>142</v>
      </c>
      <c r="AD24" s="10" t="s">
        <v>128</v>
      </c>
      <c r="AE24" s="13" t="s">
        <v>116</v>
      </c>
    </row>
    <row r="25" spans="1:31" ht="10.75" thickBot="1" x14ac:dyDescent="0.55000000000000004">
      <c r="A25" s="48" t="s">
        <v>10</v>
      </c>
      <c r="B25" s="59"/>
      <c r="C25" s="60">
        <f>MAX(C21:C24)</f>
        <v>0</v>
      </c>
      <c r="D25" s="59">
        <f>MAX(D21:D24)</f>
        <v>1</v>
      </c>
      <c r="E25" s="60">
        <f>MAX(E21:E24)</f>
        <v>1</v>
      </c>
      <c r="F25" s="61">
        <v>0.5</v>
      </c>
      <c r="G25" s="60">
        <f>MAX(G21:G24)</f>
        <v>0</v>
      </c>
      <c r="H25" s="59">
        <f>SUM(H21:H24)</f>
        <v>0</v>
      </c>
      <c r="I25" s="62">
        <v>0.85</v>
      </c>
      <c r="J25" s="59">
        <f>MAX(J21:J24)</f>
        <v>0</v>
      </c>
      <c r="K25" s="60">
        <f>SUM(K21:K24)</f>
        <v>0</v>
      </c>
      <c r="L25" s="61">
        <v>0.2</v>
      </c>
      <c r="M25" s="60">
        <f>MAX(M21:M24)</f>
        <v>0</v>
      </c>
      <c r="N25" s="59">
        <f>SUM(N21:N24)</f>
        <v>0</v>
      </c>
      <c r="O25" s="62">
        <v>0.3</v>
      </c>
      <c r="P25" s="59">
        <f>MAX(P21:P24)</f>
        <v>4</v>
      </c>
      <c r="Q25" s="60">
        <f>SUM(Q21:Q24)</f>
        <v>4</v>
      </c>
      <c r="R25" s="61">
        <v>0.5</v>
      </c>
      <c r="S25" s="60">
        <f>MAX(S21:S24)</f>
        <v>8</v>
      </c>
      <c r="T25" s="60">
        <f>SUM(T21:T24)</f>
        <v>8</v>
      </c>
      <c r="U25" s="62">
        <v>0.2</v>
      </c>
      <c r="V25" s="60">
        <f>MAX(V21:V24)</f>
        <v>40</v>
      </c>
      <c r="W25" s="60">
        <f>SUM(W21:W24)</f>
        <v>40</v>
      </c>
      <c r="X25" s="60">
        <f>SUM(X21:X24)</f>
        <v>1</v>
      </c>
      <c r="Y25" s="60">
        <f>SUM(Y21:Y24)</f>
        <v>8</v>
      </c>
      <c r="Z25" s="60">
        <f>SUM(Z21:Z24)</f>
        <v>40</v>
      </c>
      <c r="AA25" s="60">
        <f>INT(Z25/20+0.999999)</f>
        <v>2</v>
      </c>
      <c r="AB25" s="45" t="s">
        <v>143</v>
      </c>
      <c r="AC25" s="45" t="s">
        <v>118</v>
      </c>
      <c r="AD25" s="45"/>
      <c r="AE25" s="47" t="s">
        <v>119</v>
      </c>
    </row>
    <row r="26" spans="1:31" x14ac:dyDescent="0.5">
      <c r="A26" s="9"/>
      <c r="B26" s="55"/>
      <c r="C26" s="56"/>
      <c r="D26" s="55"/>
      <c r="E26" s="56"/>
      <c r="F26" s="57"/>
      <c r="G26" s="56"/>
      <c r="H26" s="55"/>
      <c r="I26" s="58"/>
      <c r="J26" s="55"/>
      <c r="K26" s="56"/>
      <c r="L26" s="57"/>
      <c r="M26" s="56"/>
      <c r="N26" s="55"/>
      <c r="O26" s="58"/>
      <c r="P26" s="55"/>
      <c r="Q26" s="56"/>
      <c r="R26" s="57"/>
      <c r="S26" s="56"/>
      <c r="T26" s="56"/>
      <c r="U26" s="58"/>
      <c r="V26" s="56"/>
      <c r="W26" s="56"/>
      <c r="X26" s="56"/>
      <c r="Y26" s="56"/>
      <c r="Z26" s="56"/>
      <c r="AA26" s="56"/>
      <c r="AB26" s="10"/>
      <c r="AC26" s="10"/>
      <c r="AD26" s="10"/>
      <c r="AE26" s="13"/>
    </row>
    <row r="27" spans="1:31" x14ac:dyDescent="0.5">
      <c r="A27" s="9" t="s">
        <v>12</v>
      </c>
      <c r="B27" s="55">
        <v>1</v>
      </c>
      <c r="C27" s="56">
        <v>1</v>
      </c>
      <c r="D27" s="55">
        <v>0</v>
      </c>
      <c r="E27" s="56">
        <f>C27+D27</f>
        <v>1</v>
      </c>
      <c r="F27" s="57">
        <v>0.5</v>
      </c>
      <c r="G27" s="56">
        <f>INT(C27/0.5+0.999999)</f>
        <v>2</v>
      </c>
      <c r="H27" s="55">
        <f>INT(G27*B27/4+0.999999)-INT(G27*(B27-1)/4+0.999999)</f>
        <v>1</v>
      </c>
      <c r="I27" s="58">
        <v>0.85</v>
      </c>
      <c r="J27" s="55">
        <f>INT(G27/0.85+0.999999)</f>
        <v>3</v>
      </c>
      <c r="K27" s="56">
        <f>INT(J27*B27/4+0.999999)-INT(J27*(B27-1)/4+0.999999)</f>
        <v>1</v>
      </c>
      <c r="L27" s="57">
        <v>0.2</v>
      </c>
      <c r="M27" s="56">
        <f>INT(J27/0.2+0.999999)</f>
        <v>15</v>
      </c>
      <c r="N27" s="55">
        <f>INT(M27*B27/4+0.999999)-INT(M27*(B27-1)/4+0.999999)</f>
        <v>4</v>
      </c>
      <c r="O27" s="58">
        <v>0.3</v>
      </c>
      <c r="P27" s="55">
        <f>INT(D27/0.3+0.999999)</f>
        <v>0</v>
      </c>
      <c r="Q27" s="56">
        <f>INT(P27*B27/4+0.999999)-INT(P27*(B27-1)/4+0.999999)</f>
        <v>0</v>
      </c>
      <c r="R27" s="57">
        <v>0.5</v>
      </c>
      <c r="S27" s="56">
        <f>INT(P27/0.5+0.999999)</f>
        <v>0</v>
      </c>
      <c r="T27" s="56">
        <f>INT(S27*B27/4+0.999999)-INT(S27*(B27-1)/4+0.999999)</f>
        <v>0</v>
      </c>
      <c r="U27" s="58">
        <v>0.2</v>
      </c>
      <c r="V27" s="56">
        <f>INT(S27/0.2+0.999999)</f>
        <v>0</v>
      </c>
      <c r="W27" s="56">
        <f>INT(V27*B27/4+0.999999)-INT(V27*(B27-1)/4+0.999999)</f>
        <v>0</v>
      </c>
      <c r="X27" s="56">
        <f>INT(E27*B27/4+0.999999)-INT(E27*(B27-1)/4+0.999999)</f>
        <v>1</v>
      </c>
      <c r="Y27" s="56">
        <f>K27+T27</f>
        <v>1</v>
      </c>
      <c r="Z27" s="56">
        <f>N27+W27</f>
        <v>4</v>
      </c>
      <c r="AA27" s="56">
        <f>INT(Z27/5+0.999999)</f>
        <v>1</v>
      </c>
      <c r="AB27" s="10" t="s">
        <v>144</v>
      </c>
      <c r="AC27" s="10" t="s">
        <v>145</v>
      </c>
      <c r="AD27" s="10" t="s">
        <v>107</v>
      </c>
      <c r="AE27" s="13" t="s">
        <v>132</v>
      </c>
    </row>
    <row r="28" spans="1:31" x14ac:dyDescent="0.5">
      <c r="A28" s="9" t="s">
        <v>12</v>
      </c>
      <c r="B28" s="55">
        <v>2</v>
      </c>
      <c r="C28" s="56">
        <v>1</v>
      </c>
      <c r="D28" s="55">
        <v>0</v>
      </c>
      <c r="E28" s="56">
        <f>C28+D28</f>
        <v>1</v>
      </c>
      <c r="F28" s="57">
        <v>0.5</v>
      </c>
      <c r="G28" s="56">
        <f>INT(C28/0.5+0.999999)</f>
        <v>2</v>
      </c>
      <c r="H28" s="55">
        <f>INT(G28*B28/4+0.999999)-INT(G28*(B28-1)/4+0.999999)</f>
        <v>0</v>
      </c>
      <c r="I28" s="58">
        <v>0.85</v>
      </c>
      <c r="J28" s="55">
        <f>INT(G28/0.85+0.999999)</f>
        <v>3</v>
      </c>
      <c r="K28" s="56">
        <f>INT(J28*B28/4+0.999999)-INT(J28*(B28-1)/4+0.999999)</f>
        <v>1</v>
      </c>
      <c r="L28" s="57">
        <v>0.2</v>
      </c>
      <c r="M28" s="56">
        <f>INT(J28/0.2+0.999999)</f>
        <v>15</v>
      </c>
      <c r="N28" s="55">
        <f>INT(M28*B28/4+0.999999)-INT(M28*(B28-1)/4+0.999999)</f>
        <v>4</v>
      </c>
      <c r="O28" s="58">
        <v>0.3</v>
      </c>
      <c r="P28" s="55">
        <f>INT(D28/0.3+0.999999)</f>
        <v>0</v>
      </c>
      <c r="Q28" s="56">
        <f>INT(P28*B28/4+0.999999)-INT(P28*(B28-1)/4+0.999999)</f>
        <v>0</v>
      </c>
      <c r="R28" s="57">
        <v>0.5</v>
      </c>
      <c r="S28" s="56">
        <f>INT(P28/0.5+0.999999)</f>
        <v>0</v>
      </c>
      <c r="T28" s="56">
        <f>INT(S28*B28/4+0.999999)-INT(S28*(B28-1)/4+0.999999)</f>
        <v>0</v>
      </c>
      <c r="U28" s="58">
        <v>0.2</v>
      </c>
      <c r="V28" s="56">
        <f>INT(S28/0.2+0.999999)</f>
        <v>0</v>
      </c>
      <c r="W28" s="56">
        <f>INT(V28*B28/4+0.999999)-INT(V28*(B28-1)/4+0.999999)</f>
        <v>0</v>
      </c>
      <c r="X28" s="56">
        <f>INT(E28*B28/4+0.999999)-INT(E28*(B28-1)/4+0.999999)</f>
        <v>0</v>
      </c>
      <c r="Y28" s="56">
        <f>K28+T28</f>
        <v>1</v>
      </c>
      <c r="Z28" s="56">
        <f>N28+W28</f>
        <v>4</v>
      </c>
      <c r="AA28" s="56">
        <f>INT(Z28/5+0.999999)</f>
        <v>1</v>
      </c>
      <c r="AB28" s="10" t="s">
        <v>144</v>
      </c>
      <c r="AC28" s="10" t="s">
        <v>146</v>
      </c>
      <c r="AD28" s="10" t="s">
        <v>112</v>
      </c>
      <c r="AE28" s="13" t="s">
        <v>147</v>
      </c>
    </row>
    <row r="29" spans="1:31" x14ac:dyDescent="0.5">
      <c r="A29" s="9" t="s">
        <v>12</v>
      </c>
      <c r="B29" s="55">
        <v>3</v>
      </c>
      <c r="C29" s="56">
        <v>1</v>
      </c>
      <c r="D29" s="55">
        <v>0</v>
      </c>
      <c r="E29" s="56">
        <f>C29+D29</f>
        <v>1</v>
      </c>
      <c r="F29" s="57">
        <v>0.5</v>
      </c>
      <c r="G29" s="56">
        <f>INT(C29/0.5+0.999999)</f>
        <v>2</v>
      </c>
      <c r="H29" s="55">
        <f>INT(G29*B29/4+0.999999)-INT(G29*(B29-1)/4+0.999999)</f>
        <v>1</v>
      </c>
      <c r="I29" s="58">
        <v>0.85</v>
      </c>
      <c r="J29" s="55">
        <f>INT(G29/0.85+0.999999)</f>
        <v>3</v>
      </c>
      <c r="K29" s="56">
        <f>INT(J29*B29/4+0.999999)-INT(J29*(B29-1)/4+0.999999)</f>
        <v>1</v>
      </c>
      <c r="L29" s="57">
        <v>0.2</v>
      </c>
      <c r="M29" s="56">
        <f>INT(J29/0.2+0.999999)</f>
        <v>15</v>
      </c>
      <c r="N29" s="55">
        <f>INT(M29*B29/4+0.999999)-INT(M29*(B29-1)/4+0.999999)</f>
        <v>4</v>
      </c>
      <c r="O29" s="58">
        <v>0.3</v>
      </c>
      <c r="P29" s="55">
        <f>INT(D29/0.3+0.999999)</f>
        <v>0</v>
      </c>
      <c r="Q29" s="56">
        <f>INT(P29*B29/4+0.999999)-INT(P29*(B29-1)/4+0.999999)</f>
        <v>0</v>
      </c>
      <c r="R29" s="57">
        <v>0.5</v>
      </c>
      <c r="S29" s="56">
        <f>INT(P29/0.5+0.999999)</f>
        <v>0</v>
      </c>
      <c r="T29" s="56">
        <f>INT(S29*B29/4+0.999999)-INT(S29*(B29-1)/4+0.999999)</f>
        <v>0</v>
      </c>
      <c r="U29" s="58">
        <v>0.2</v>
      </c>
      <c r="V29" s="56">
        <f>INT(S29/0.2+0.999999)</f>
        <v>0</v>
      </c>
      <c r="W29" s="56">
        <f>INT(V29*B29/4+0.999999)-INT(V29*(B29-1)/4+0.999999)</f>
        <v>0</v>
      </c>
      <c r="X29" s="56">
        <f>INT(E29*B29/4+0.999999)-INT(E29*(B29-1)/4+0.999999)</f>
        <v>0</v>
      </c>
      <c r="Y29" s="56">
        <f>K29+T29</f>
        <v>1</v>
      </c>
      <c r="Z29" s="56">
        <f>N29+W29</f>
        <v>4</v>
      </c>
      <c r="AA29" s="56">
        <f>INT(Z29/5+0.999999)</f>
        <v>1</v>
      </c>
      <c r="AB29" s="10" t="s">
        <v>144</v>
      </c>
      <c r="AC29" s="10" t="s">
        <v>148</v>
      </c>
      <c r="AD29" s="10" t="s">
        <v>112</v>
      </c>
      <c r="AE29" s="13" t="s">
        <v>133</v>
      </c>
    </row>
    <row r="30" spans="1:31" ht="10.75" thickBot="1" x14ac:dyDescent="0.55000000000000004">
      <c r="A30" s="9" t="s">
        <v>12</v>
      </c>
      <c r="B30" s="55">
        <v>4</v>
      </c>
      <c r="C30" s="56">
        <v>1</v>
      </c>
      <c r="D30" s="55">
        <v>0</v>
      </c>
      <c r="E30" s="56">
        <f>C30+D30</f>
        <v>1</v>
      </c>
      <c r="F30" s="57">
        <v>0.5</v>
      </c>
      <c r="G30" s="56">
        <f>INT(C30/0.5+0.999999)</f>
        <v>2</v>
      </c>
      <c r="H30" s="55">
        <f>INT(G30*B30/4+0.999999)-INT(G30*(B30-1)/4+0.999999)</f>
        <v>0</v>
      </c>
      <c r="I30" s="58">
        <v>0.85</v>
      </c>
      <c r="J30" s="55">
        <f>INT(G30/0.85+0.999999)</f>
        <v>3</v>
      </c>
      <c r="K30" s="56">
        <f>INT(J30*B30/4+0.999999)-INT(J30*(B30-1)/4+0.999999)</f>
        <v>0</v>
      </c>
      <c r="L30" s="57">
        <v>0.2</v>
      </c>
      <c r="M30" s="56">
        <f>INT(J30/0.2+0.999999)</f>
        <v>15</v>
      </c>
      <c r="N30" s="55">
        <f>INT(M30*B30/4+0.999999)-INT(M30*(B30-1)/4+0.999999)</f>
        <v>3</v>
      </c>
      <c r="O30" s="58">
        <v>0.3</v>
      </c>
      <c r="P30" s="55">
        <f>INT(D30/0.3+0.999999)</f>
        <v>0</v>
      </c>
      <c r="Q30" s="56">
        <f>INT(P30*B30/4+0.999999)-INT(P30*(B30-1)/4+0.999999)</f>
        <v>0</v>
      </c>
      <c r="R30" s="57">
        <v>0.5</v>
      </c>
      <c r="S30" s="56">
        <f>INT(P30/0.5+0.999999)</f>
        <v>0</v>
      </c>
      <c r="T30" s="56">
        <f>INT(S30*B30/4+0.999999)-INT(S30*(B30-1)/4+0.999999)</f>
        <v>0</v>
      </c>
      <c r="U30" s="58">
        <v>0.2</v>
      </c>
      <c r="V30" s="56">
        <f>INT(S30/0.2+0.999999)</f>
        <v>0</v>
      </c>
      <c r="W30" s="56">
        <f>INT(V30*B30/4+0.999999)-INT(V30*(B30-1)/4+0.999999)</f>
        <v>0</v>
      </c>
      <c r="X30" s="56">
        <f>INT(E30*B30/4+0.999999)-INT(E30*(B30-1)/4+0.999999)</f>
        <v>0</v>
      </c>
      <c r="Y30" s="56">
        <f>K30+T30</f>
        <v>0</v>
      </c>
      <c r="Z30" s="56">
        <f>N30+W30</f>
        <v>3</v>
      </c>
      <c r="AA30" s="56">
        <f>INT(Z30/5+0.999999)</f>
        <v>1</v>
      </c>
      <c r="AB30" s="10" t="s">
        <v>144</v>
      </c>
      <c r="AC30" s="10" t="s">
        <v>136</v>
      </c>
      <c r="AD30" s="10" t="s">
        <v>112</v>
      </c>
      <c r="AE30" s="13" t="s">
        <v>116</v>
      </c>
    </row>
    <row r="31" spans="1:31" ht="10.75" thickBot="1" x14ac:dyDescent="0.55000000000000004">
      <c r="A31" s="48" t="s">
        <v>12</v>
      </c>
      <c r="B31" s="59"/>
      <c r="C31" s="60">
        <f>MAX(C27:C30)</f>
        <v>1</v>
      </c>
      <c r="D31" s="59">
        <f>MAX(D27:D30)</f>
        <v>0</v>
      </c>
      <c r="E31" s="60">
        <f>MAX(E27:E30)</f>
        <v>1</v>
      </c>
      <c r="F31" s="61">
        <v>0.5</v>
      </c>
      <c r="G31" s="60">
        <f>MAX(G27:G30)</f>
        <v>2</v>
      </c>
      <c r="H31" s="59">
        <f>SUM(H27:H30)</f>
        <v>2</v>
      </c>
      <c r="I31" s="62">
        <v>0.85</v>
      </c>
      <c r="J31" s="59">
        <f>MAX(J27:J30)</f>
        <v>3</v>
      </c>
      <c r="K31" s="60">
        <f>SUM(K27:K30)</f>
        <v>3</v>
      </c>
      <c r="L31" s="61">
        <v>0.2</v>
      </c>
      <c r="M31" s="60">
        <f>MAX(M27:M30)</f>
        <v>15</v>
      </c>
      <c r="N31" s="59">
        <f>SUM(N27:N30)</f>
        <v>15</v>
      </c>
      <c r="O31" s="62">
        <v>0.3</v>
      </c>
      <c r="P31" s="59">
        <f>MAX(P27:P30)</f>
        <v>0</v>
      </c>
      <c r="Q31" s="60">
        <f>SUM(Q27:Q30)</f>
        <v>0</v>
      </c>
      <c r="R31" s="61">
        <v>0.5</v>
      </c>
      <c r="S31" s="60">
        <f>MAX(S27:S30)</f>
        <v>0</v>
      </c>
      <c r="T31" s="60">
        <f>SUM(T27:T30)</f>
        <v>0</v>
      </c>
      <c r="U31" s="62">
        <v>0.2</v>
      </c>
      <c r="V31" s="60">
        <f>MAX(V27:V30)</f>
        <v>0</v>
      </c>
      <c r="W31" s="60">
        <f>SUM(W27:W30)</f>
        <v>0</v>
      </c>
      <c r="X31" s="60">
        <f>SUM(X27:X30)</f>
        <v>1</v>
      </c>
      <c r="Y31" s="60">
        <f>SUM(Y27:Y30)</f>
        <v>3</v>
      </c>
      <c r="Z31" s="60">
        <f>SUM(Z27:Z30)</f>
        <v>15</v>
      </c>
      <c r="AA31" s="60">
        <f>INT(Z31/20+0.999999)</f>
        <v>1</v>
      </c>
      <c r="AB31" s="45" t="s">
        <v>149</v>
      </c>
      <c r="AC31" s="45" t="s">
        <v>118</v>
      </c>
      <c r="AD31" s="45"/>
      <c r="AE31" s="47" t="s">
        <v>119</v>
      </c>
    </row>
    <row r="32" spans="1:31" x14ac:dyDescent="0.5">
      <c r="A32" s="9"/>
      <c r="B32" s="55"/>
      <c r="C32" s="56"/>
      <c r="D32" s="55"/>
      <c r="E32" s="56"/>
      <c r="F32" s="57"/>
      <c r="G32" s="56"/>
      <c r="H32" s="55"/>
      <c r="I32" s="58"/>
      <c r="J32" s="55"/>
      <c r="K32" s="56"/>
      <c r="L32" s="57"/>
      <c r="M32" s="56"/>
      <c r="N32" s="55"/>
      <c r="O32" s="58"/>
      <c r="P32" s="55"/>
      <c r="Q32" s="56"/>
      <c r="R32" s="57"/>
      <c r="S32" s="56"/>
      <c r="T32" s="56"/>
      <c r="U32" s="58"/>
      <c r="V32" s="56"/>
      <c r="W32" s="56"/>
      <c r="X32" s="56"/>
      <c r="Y32" s="56"/>
      <c r="Z32" s="56"/>
      <c r="AA32" s="56"/>
      <c r="AB32" s="10"/>
      <c r="AC32" s="10"/>
      <c r="AD32" s="10"/>
      <c r="AE32" s="13"/>
    </row>
    <row r="33" spans="1:139" x14ac:dyDescent="0.5">
      <c r="A33" s="9" t="s">
        <v>14</v>
      </c>
      <c r="B33" s="55">
        <v>1</v>
      </c>
      <c r="C33" s="56">
        <v>1</v>
      </c>
      <c r="D33" s="55">
        <v>0</v>
      </c>
      <c r="E33" s="56">
        <f>C33+D33</f>
        <v>1</v>
      </c>
      <c r="F33" s="57">
        <v>0.5</v>
      </c>
      <c r="G33" s="56">
        <f>INT(C33/0.5+0.999999)</f>
        <v>2</v>
      </c>
      <c r="H33" s="55">
        <f>INT(G33*B33/4+0.999999)-INT(G33*(B33-1)/4+0.999999)</f>
        <v>1</v>
      </c>
      <c r="I33" s="58">
        <v>0.85</v>
      </c>
      <c r="J33" s="55">
        <f>INT(G33/0.85+0.999999)</f>
        <v>3</v>
      </c>
      <c r="K33" s="56">
        <f>INT(J33*B33/4+0.999999)-INT(J33*(B33-1)/4+0.999999)</f>
        <v>1</v>
      </c>
      <c r="L33" s="57">
        <v>0.2</v>
      </c>
      <c r="M33" s="56">
        <f>INT(J33/0.2+0.999999)</f>
        <v>15</v>
      </c>
      <c r="N33" s="55">
        <f>INT(M33*B33/4+0.999999)-INT(M33*(B33-1)/4+0.999999)</f>
        <v>4</v>
      </c>
      <c r="O33" s="58">
        <v>0.3</v>
      </c>
      <c r="P33" s="55">
        <f>INT(D33/0.3+0.999999)</f>
        <v>0</v>
      </c>
      <c r="Q33" s="56">
        <f>INT(P33*B33/4+0.999999)-INT(P33*(B33-1)/4+0.999999)</f>
        <v>0</v>
      </c>
      <c r="R33" s="57">
        <v>0.5</v>
      </c>
      <c r="S33" s="56">
        <f>INT(P33/0.5+0.999999)</f>
        <v>0</v>
      </c>
      <c r="T33" s="56">
        <f>INT(S33*B33/4+0.999999)-INT(S33*(B33-1)/4+0.999999)</f>
        <v>0</v>
      </c>
      <c r="U33" s="58">
        <v>0.2</v>
      </c>
      <c r="V33" s="56">
        <f>INT(S33/0.2+0.999999)</f>
        <v>0</v>
      </c>
      <c r="W33" s="56">
        <f>INT(V33*B33/4+0.999999)-INT(V33*(B33-1)/4+0.999999)</f>
        <v>0</v>
      </c>
      <c r="X33" s="56">
        <f>INT(E33*B33/4+0.999999)-INT(E33*(B33-1)/4+0.999999)</f>
        <v>1</v>
      </c>
      <c r="Y33" s="56">
        <f>K33+T33</f>
        <v>1</v>
      </c>
      <c r="Z33" s="56">
        <f>N33+W33</f>
        <v>4</v>
      </c>
      <c r="AA33" s="56">
        <f>INT(Z33/5+0.999999)</f>
        <v>1</v>
      </c>
      <c r="AB33" s="10" t="s">
        <v>150</v>
      </c>
      <c r="AC33" s="10" t="s">
        <v>151</v>
      </c>
      <c r="AD33" s="10" t="s">
        <v>115</v>
      </c>
      <c r="AE33" s="13" t="s">
        <v>132</v>
      </c>
    </row>
    <row r="34" spans="1:139" x14ac:dyDescent="0.5">
      <c r="A34" s="9" t="s">
        <v>14</v>
      </c>
      <c r="B34" s="55">
        <v>2</v>
      </c>
      <c r="C34" s="56">
        <v>1</v>
      </c>
      <c r="D34" s="55">
        <v>0</v>
      </c>
      <c r="E34" s="56">
        <f>C34+D34</f>
        <v>1</v>
      </c>
      <c r="F34" s="57">
        <v>0.5</v>
      </c>
      <c r="G34" s="56">
        <f>INT(C34/0.5+0.999999)</f>
        <v>2</v>
      </c>
      <c r="H34" s="55">
        <f>INT(G34*B34/4+0.999999)-INT(G34*(B34-1)/4+0.999999)</f>
        <v>0</v>
      </c>
      <c r="I34" s="58">
        <v>0.85</v>
      </c>
      <c r="J34" s="55">
        <f>INT(G34/0.85+0.999999)</f>
        <v>3</v>
      </c>
      <c r="K34" s="56">
        <f>INT(J34*B34/4+0.999999)-INT(J34*(B34-1)/4+0.999999)</f>
        <v>1</v>
      </c>
      <c r="L34" s="57">
        <v>0.2</v>
      </c>
      <c r="M34" s="56">
        <f>INT(J34/0.2+0.999999)</f>
        <v>15</v>
      </c>
      <c r="N34" s="55">
        <f>INT(M34*B34/4+0.999999)-INT(M34*(B34-1)/4+0.999999)</f>
        <v>4</v>
      </c>
      <c r="O34" s="58">
        <v>0.3</v>
      </c>
      <c r="P34" s="55">
        <f>INT(D34/0.3+0.999999)</f>
        <v>0</v>
      </c>
      <c r="Q34" s="56">
        <f>INT(P34*B34/4+0.999999)-INT(P34*(B34-1)/4+0.999999)</f>
        <v>0</v>
      </c>
      <c r="R34" s="57">
        <v>0.5</v>
      </c>
      <c r="S34" s="56">
        <f>INT(P34/0.5+0.999999)</f>
        <v>0</v>
      </c>
      <c r="T34" s="56">
        <f>INT(S34*B34/4+0.999999)-INT(S34*(B34-1)/4+0.999999)</f>
        <v>0</v>
      </c>
      <c r="U34" s="58">
        <v>0.2</v>
      </c>
      <c r="V34" s="56">
        <f>INT(S34/0.2+0.999999)</f>
        <v>0</v>
      </c>
      <c r="W34" s="56">
        <f>INT(V34*B34/4+0.999999)-INT(V34*(B34-1)/4+0.999999)</f>
        <v>0</v>
      </c>
      <c r="X34" s="56">
        <f>INT(E34*B34/4+0.999999)-INT(E34*(B34-1)/4+0.999999)</f>
        <v>0</v>
      </c>
      <c r="Y34" s="56">
        <f>K34+T34</f>
        <v>1</v>
      </c>
      <c r="Z34" s="56">
        <f>N34+W34</f>
        <v>4</v>
      </c>
      <c r="AA34" s="56">
        <f>INT(Z34/5+0.999999)</f>
        <v>1</v>
      </c>
      <c r="AB34" s="10" t="s">
        <v>150</v>
      </c>
      <c r="AC34" s="10" t="s">
        <v>152</v>
      </c>
      <c r="AD34" s="10" t="s">
        <v>112</v>
      </c>
      <c r="AE34" s="13" t="s">
        <v>133</v>
      </c>
    </row>
    <row r="35" spans="1:139" x14ac:dyDescent="0.5">
      <c r="A35" s="9" t="s">
        <v>14</v>
      </c>
      <c r="B35" s="55">
        <v>3</v>
      </c>
      <c r="C35" s="56">
        <v>1</v>
      </c>
      <c r="D35" s="55">
        <v>0</v>
      </c>
      <c r="E35" s="56">
        <f>C35+D35</f>
        <v>1</v>
      </c>
      <c r="F35" s="57">
        <v>0.5</v>
      </c>
      <c r="G35" s="56">
        <f>INT(C35/0.5+0.999999)</f>
        <v>2</v>
      </c>
      <c r="H35" s="55">
        <f>INT(G35*B35/4+0.999999)-INT(G35*(B35-1)/4+0.999999)</f>
        <v>1</v>
      </c>
      <c r="I35" s="58">
        <v>0.85</v>
      </c>
      <c r="J35" s="55">
        <f>INT(G35/0.85+0.999999)</f>
        <v>3</v>
      </c>
      <c r="K35" s="56">
        <f>INT(J35*B35/4+0.999999)-INT(J35*(B35-1)/4+0.999999)</f>
        <v>1</v>
      </c>
      <c r="L35" s="57">
        <v>0.2</v>
      </c>
      <c r="M35" s="56">
        <f>INT(J35/0.2+0.999999)</f>
        <v>15</v>
      </c>
      <c r="N35" s="55">
        <f>INT(M35*B35/4+0.999999)-INT(M35*(B35-1)/4+0.999999)</f>
        <v>4</v>
      </c>
      <c r="O35" s="58">
        <v>0.3</v>
      </c>
      <c r="P35" s="55">
        <f>INT(D35/0.3+0.999999)</f>
        <v>0</v>
      </c>
      <c r="Q35" s="56">
        <f>INT(P35*B35/4+0.999999)-INT(P35*(B35-1)/4+0.999999)</f>
        <v>0</v>
      </c>
      <c r="R35" s="57">
        <v>0.5</v>
      </c>
      <c r="S35" s="56">
        <f>INT(P35/0.5+0.999999)</f>
        <v>0</v>
      </c>
      <c r="T35" s="56">
        <f>INT(S35*B35/4+0.999999)-INT(S35*(B35-1)/4+0.999999)</f>
        <v>0</v>
      </c>
      <c r="U35" s="58">
        <v>0.2</v>
      </c>
      <c r="V35" s="56">
        <f>INT(S35/0.2+0.999999)</f>
        <v>0</v>
      </c>
      <c r="W35" s="56">
        <f>INT(V35*B35/4+0.999999)-INT(V35*(B35-1)/4+0.999999)</f>
        <v>0</v>
      </c>
      <c r="X35" s="56">
        <f>INT(E35*B35/4+0.999999)-INT(E35*(B35-1)/4+0.999999)</f>
        <v>0</v>
      </c>
      <c r="Y35" s="56">
        <f>K35+T35</f>
        <v>1</v>
      </c>
      <c r="Z35" s="56">
        <f>N35+W35</f>
        <v>4</v>
      </c>
      <c r="AA35" s="56">
        <f>INT(Z35/5+0.999999)</f>
        <v>1</v>
      </c>
      <c r="AB35" s="10" t="s">
        <v>150</v>
      </c>
      <c r="AC35" s="10" t="s">
        <v>153</v>
      </c>
      <c r="AD35" s="10" t="s">
        <v>128</v>
      </c>
      <c r="AE35" s="13" t="s">
        <v>154</v>
      </c>
    </row>
    <row r="36" spans="1:139" ht="10.75" thickBot="1" x14ac:dyDescent="0.55000000000000004">
      <c r="A36" s="9" t="s">
        <v>14</v>
      </c>
      <c r="B36" s="55">
        <v>4</v>
      </c>
      <c r="C36" s="56">
        <v>1</v>
      </c>
      <c r="D36" s="55">
        <v>0</v>
      </c>
      <c r="E36" s="56">
        <f>C36+D36</f>
        <v>1</v>
      </c>
      <c r="F36" s="57">
        <v>0.5</v>
      </c>
      <c r="G36" s="56">
        <f>INT(C36/0.5+0.999999)</f>
        <v>2</v>
      </c>
      <c r="H36" s="55">
        <f>INT(G36*B36/4+0.999999)-INT(G36*(B36-1)/4+0.999999)</f>
        <v>0</v>
      </c>
      <c r="I36" s="58">
        <v>0.85</v>
      </c>
      <c r="J36" s="55">
        <f>INT(G36/0.85+0.999999)</f>
        <v>3</v>
      </c>
      <c r="K36" s="56">
        <f>INT(J36*B36/4+0.999999)-INT(J36*(B36-1)/4+0.999999)</f>
        <v>0</v>
      </c>
      <c r="L36" s="57">
        <v>0.2</v>
      </c>
      <c r="M36" s="56">
        <f>INT(J36/0.2+0.999999)</f>
        <v>15</v>
      </c>
      <c r="N36" s="55">
        <f>INT(M36*B36/4+0.999999)-INT(M36*(B36-1)/4+0.999999)</f>
        <v>3</v>
      </c>
      <c r="O36" s="58">
        <v>0.3</v>
      </c>
      <c r="P36" s="55">
        <f>INT(D36/0.3+0.999999)</f>
        <v>0</v>
      </c>
      <c r="Q36" s="56">
        <f>INT(P36*B36/4+0.999999)-INT(P36*(B36-1)/4+0.999999)</f>
        <v>0</v>
      </c>
      <c r="R36" s="57">
        <v>0.5</v>
      </c>
      <c r="S36" s="56">
        <f>INT(P36/0.5+0.999999)</f>
        <v>0</v>
      </c>
      <c r="T36" s="56">
        <f>INT(S36*B36/4+0.999999)-INT(S36*(B36-1)/4+0.999999)</f>
        <v>0</v>
      </c>
      <c r="U36" s="58">
        <v>0.2</v>
      </c>
      <c r="V36" s="56">
        <f>INT(S36/0.2+0.999999)</f>
        <v>0</v>
      </c>
      <c r="W36" s="56">
        <f>INT(V36*B36/4+0.999999)-INT(V36*(B36-1)/4+0.999999)</f>
        <v>0</v>
      </c>
      <c r="X36" s="56">
        <f>INT(E36*B36/4+0.999999)-INT(E36*(B36-1)/4+0.999999)</f>
        <v>0</v>
      </c>
      <c r="Y36" s="56">
        <f>K36+T36</f>
        <v>0</v>
      </c>
      <c r="Z36" s="56">
        <f>N36+W36</f>
        <v>3</v>
      </c>
      <c r="AA36" s="56">
        <f>INT(Z36/5+0.999999)</f>
        <v>1</v>
      </c>
      <c r="AB36" s="10" t="s">
        <v>150</v>
      </c>
      <c r="AC36" s="10" t="s">
        <v>136</v>
      </c>
      <c r="AD36" s="10" t="s">
        <v>112</v>
      </c>
      <c r="AE36" s="13" t="s">
        <v>116</v>
      </c>
    </row>
    <row r="37" spans="1:139" ht="10.75" thickBot="1" x14ac:dyDescent="0.55000000000000004">
      <c r="A37" s="48" t="s">
        <v>14</v>
      </c>
      <c r="B37" s="59"/>
      <c r="C37" s="60">
        <f>MAX(C33:C36)</f>
        <v>1</v>
      </c>
      <c r="D37" s="59">
        <f>MAX(D33:D36)</f>
        <v>0</v>
      </c>
      <c r="E37" s="60">
        <f>MAX(E33:E36)</f>
        <v>1</v>
      </c>
      <c r="F37" s="61">
        <v>0.5</v>
      </c>
      <c r="G37" s="60">
        <f>MAX(G33:G36)</f>
        <v>2</v>
      </c>
      <c r="H37" s="59">
        <f>SUM(H33:H36)</f>
        <v>2</v>
      </c>
      <c r="I37" s="62">
        <v>0.85</v>
      </c>
      <c r="J37" s="59">
        <f>MAX(J33:J36)</f>
        <v>3</v>
      </c>
      <c r="K37" s="60">
        <f>SUM(K33:K36)</f>
        <v>3</v>
      </c>
      <c r="L37" s="61">
        <v>0.2</v>
      </c>
      <c r="M37" s="60">
        <f>MAX(M33:M36)</f>
        <v>15</v>
      </c>
      <c r="N37" s="59">
        <f>SUM(N33:N36)</f>
        <v>15</v>
      </c>
      <c r="O37" s="62">
        <v>0.3</v>
      </c>
      <c r="P37" s="59">
        <f>MAX(P33:P36)</f>
        <v>0</v>
      </c>
      <c r="Q37" s="60">
        <f>SUM(Q33:Q36)</f>
        <v>0</v>
      </c>
      <c r="R37" s="61">
        <v>0.5</v>
      </c>
      <c r="S37" s="60">
        <f>MAX(S33:S36)</f>
        <v>0</v>
      </c>
      <c r="T37" s="60">
        <f>SUM(T33:T36)</f>
        <v>0</v>
      </c>
      <c r="U37" s="62">
        <v>0.2</v>
      </c>
      <c r="V37" s="60">
        <f>MAX(V33:V36)</f>
        <v>0</v>
      </c>
      <c r="W37" s="60">
        <f>SUM(W33:W36)</f>
        <v>0</v>
      </c>
      <c r="X37" s="60">
        <f>SUM(X33:X36)</f>
        <v>1</v>
      </c>
      <c r="Y37" s="60">
        <f>SUM(Y33:Y36)</f>
        <v>3</v>
      </c>
      <c r="Z37" s="60">
        <f>SUM(Z33:Z36)</f>
        <v>15</v>
      </c>
      <c r="AA37" s="60">
        <f>INT(Z37/20+0.999999)</f>
        <v>1</v>
      </c>
      <c r="AB37" s="45" t="s">
        <v>155</v>
      </c>
      <c r="AC37" s="45" t="s">
        <v>118</v>
      </c>
      <c r="AD37" s="45"/>
      <c r="AE37" s="47" t="s">
        <v>119</v>
      </c>
    </row>
    <row r="38" spans="1:139" x14ac:dyDescent="0.5">
      <c r="A38" s="9"/>
      <c r="B38" s="55"/>
      <c r="C38" s="56"/>
      <c r="D38" s="55"/>
      <c r="E38" s="56"/>
      <c r="F38" s="57"/>
      <c r="G38" s="56"/>
      <c r="H38" s="55"/>
      <c r="I38" s="58"/>
      <c r="J38" s="55"/>
      <c r="K38" s="56"/>
      <c r="L38" s="57"/>
      <c r="M38" s="56"/>
      <c r="N38" s="55"/>
      <c r="O38" s="58"/>
      <c r="P38" s="55"/>
      <c r="Q38" s="56"/>
      <c r="R38" s="57"/>
      <c r="S38" s="56"/>
      <c r="T38" s="56"/>
      <c r="U38" s="58"/>
      <c r="V38" s="56"/>
      <c r="W38" s="56"/>
      <c r="X38" s="56"/>
      <c r="Y38" s="56"/>
      <c r="Z38" s="56"/>
      <c r="AA38" s="56"/>
      <c r="AB38" s="10"/>
      <c r="AC38" s="10"/>
      <c r="AD38" s="10"/>
      <c r="AE38" s="13"/>
    </row>
    <row r="39" spans="1:139" x14ac:dyDescent="0.5">
      <c r="A39" s="9" t="s">
        <v>16</v>
      </c>
      <c r="B39" s="55">
        <v>1</v>
      </c>
      <c r="C39" s="56">
        <v>0</v>
      </c>
      <c r="D39" s="55">
        <v>1</v>
      </c>
      <c r="E39" s="56">
        <f>C39+D39</f>
        <v>1</v>
      </c>
      <c r="F39" s="57">
        <v>0.5</v>
      </c>
      <c r="G39" s="56">
        <f>INT(C39/0.5+0.999999)</f>
        <v>0</v>
      </c>
      <c r="H39" s="55">
        <f>INT(G39*B39/4+0.999999)-INT(G39*(B39-1)/4+0.999999)</f>
        <v>0</v>
      </c>
      <c r="I39" s="58">
        <v>0.85</v>
      </c>
      <c r="J39" s="55">
        <f>INT(G39/0.85+0.999999)</f>
        <v>0</v>
      </c>
      <c r="K39" s="56">
        <f>INT(J39*B39/4+0.999999)-INT(J39*(B39-1)/4+0.999999)</f>
        <v>0</v>
      </c>
      <c r="L39" s="57">
        <v>0.2</v>
      </c>
      <c r="M39" s="56">
        <f>INT(J39/0.2+0.999999)</f>
        <v>0</v>
      </c>
      <c r="N39" s="55">
        <f>INT(M39*B39/4+0.999999)-INT(M39*(B39-1)/4+0.999999)</f>
        <v>0</v>
      </c>
      <c r="O39" s="58">
        <v>0.3</v>
      </c>
      <c r="P39" s="55">
        <f>INT(D39/0.3+0.999999)</f>
        <v>4</v>
      </c>
      <c r="Q39" s="56">
        <f>INT(P39*B39/4+0.999999)-INT(P39*(B39-1)/4+0.999999)</f>
        <v>1</v>
      </c>
      <c r="R39" s="57">
        <v>0.5</v>
      </c>
      <c r="S39" s="56">
        <f>INT(P39/0.5+0.999999)</f>
        <v>8</v>
      </c>
      <c r="T39" s="56">
        <f>INT(S39*B39/4+0.999999)-INT(S39*(B39-1)/4+0.999999)</f>
        <v>2</v>
      </c>
      <c r="U39" s="58">
        <v>0.2</v>
      </c>
      <c r="V39" s="56">
        <f>INT(S39/0.2+0.999999)</f>
        <v>40</v>
      </c>
      <c r="W39" s="56">
        <f>INT(V39*B39/4+0.999999)-INT(V39*(B39-1)/4+0.999999)</f>
        <v>10</v>
      </c>
      <c r="X39" s="56">
        <f>INT(E39*B39/4+0.999999)-INT(E39*(B39-1)/4+0.999999)</f>
        <v>1</v>
      </c>
      <c r="Y39" s="56">
        <f>K39+T39</f>
        <v>2</v>
      </c>
      <c r="Z39" s="56">
        <f>N39+W39</f>
        <v>10</v>
      </c>
      <c r="AA39" s="56">
        <f>INT(Z39/5+0.999999)</f>
        <v>2</v>
      </c>
      <c r="AB39" s="10" t="s">
        <v>156</v>
      </c>
      <c r="AC39" s="10" t="s">
        <v>157</v>
      </c>
      <c r="AD39" s="10" t="s">
        <v>112</v>
      </c>
      <c r="AE39" s="13" t="s">
        <v>122</v>
      </c>
    </row>
    <row r="40" spans="1:139" x14ac:dyDescent="0.5">
      <c r="A40" s="9" t="s">
        <v>16</v>
      </c>
      <c r="B40" s="55">
        <v>2</v>
      </c>
      <c r="C40" s="56">
        <v>0</v>
      </c>
      <c r="D40" s="55">
        <v>1</v>
      </c>
      <c r="E40" s="56">
        <f>C40+D40</f>
        <v>1</v>
      </c>
      <c r="F40" s="57">
        <v>0.5</v>
      </c>
      <c r="G40" s="56">
        <f>INT(C40/0.5+0.999999)</f>
        <v>0</v>
      </c>
      <c r="H40" s="55">
        <f>INT(G40*B40/4+0.999999)-INT(G40*(B40-1)/4+0.999999)</f>
        <v>0</v>
      </c>
      <c r="I40" s="58">
        <v>0.85</v>
      </c>
      <c r="J40" s="55">
        <f>INT(G40/0.85+0.999999)</f>
        <v>0</v>
      </c>
      <c r="K40" s="56">
        <f>INT(J40*B40/4+0.999999)-INT(J40*(B40-1)/4+0.999999)</f>
        <v>0</v>
      </c>
      <c r="L40" s="57">
        <v>0.2</v>
      </c>
      <c r="M40" s="56">
        <f>INT(J40/0.2+0.999999)</f>
        <v>0</v>
      </c>
      <c r="N40" s="55">
        <f>INT(M40*B40/4+0.999999)-INT(M40*(B40-1)/4+0.999999)</f>
        <v>0</v>
      </c>
      <c r="O40" s="58">
        <v>0.3</v>
      </c>
      <c r="P40" s="55">
        <f>INT(D40/0.3+0.999999)</f>
        <v>4</v>
      </c>
      <c r="Q40" s="56">
        <f>INT(P40*B40/4+0.999999)-INT(P40*(B40-1)/4+0.999999)</f>
        <v>1</v>
      </c>
      <c r="R40" s="57">
        <v>0.5</v>
      </c>
      <c r="S40" s="56">
        <f>INT(P40/0.5+0.999999)</f>
        <v>8</v>
      </c>
      <c r="T40" s="56">
        <f>INT(S40*B40/4+0.999999)-INT(S40*(B40-1)/4+0.999999)</f>
        <v>2</v>
      </c>
      <c r="U40" s="58">
        <v>0.2</v>
      </c>
      <c r="V40" s="56">
        <f>INT(S40/0.2+0.999999)</f>
        <v>40</v>
      </c>
      <c r="W40" s="56">
        <f>INT(V40*B40/4+0.999999)-INT(V40*(B40-1)/4+0.999999)</f>
        <v>10</v>
      </c>
      <c r="X40" s="56">
        <f>INT(E40*B40/4+0.999999)-INT(E40*(B40-1)/4+0.999999)</f>
        <v>0</v>
      </c>
      <c r="Y40" s="56">
        <f>K40+T40</f>
        <v>2</v>
      </c>
      <c r="Z40" s="56">
        <f>N40+W40</f>
        <v>10</v>
      </c>
      <c r="AA40" s="56">
        <f>INT(Z40/5+0.999999)</f>
        <v>2</v>
      </c>
      <c r="AB40" s="10" t="s">
        <v>156</v>
      </c>
      <c r="AC40" s="10" t="s">
        <v>158</v>
      </c>
      <c r="AD40" s="10" t="s">
        <v>112</v>
      </c>
      <c r="AE40" s="13" t="s">
        <v>159</v>
      </c>
    </row>
    <row r="41" spans="1:139" x14ac:dyDescent="0.5">
      <c r="A41" s="9" t="s">
        <v>16</v>
      </c>
      <c r="B41" s="55">
        <v>3</v>
      </c>
      <c r="C41" s="56">
        <v>0</v>
      </c>
      <c r="D41" s="55">
        <v>1</v>
      </c>
      <c r="E41" s="56">
        <f>C41+D41</f>
        <v>1</v>
      </c>
      <c r="F41" s="57">
        <v>0.5</v>
      </c>
      <c r="G41" s="56">
        <f>INT(C41/0.5+0.999999)</f>
        <v>0</v>
      </c>
      <c r="H41" s="55">
        <f>INT(G41*B41/4+0.999999)-INT(G41*(B41-1)/4+0.999999)</f>
        <v>0</v>
      </c>
      <c r="I41" s="58">
        <v>0.85</v>
      </c>
      <c r="J41" s="55">
        <f>INT(G41/0.85+0.999999)</f>
        <v>0</v>
      </c>
      <c r="K41" s="56">
        <f>INT(J41*B41/4+0.999999)-INT(J41*(B41-1)/4+0.999999)</f>
        <v>0</v>
      </c>
      <c r="L41" s="57">
        <v>0.2</v>
      </c>
      <c r="M41" s="56">
        <f>INT(J41/0.2+0.999999)</f>
        <v>0</v>
      </c>
      <c r="N41" s="55">
        <f>INT(M41*B41/4+0.999999)-INT(M41*(B41-1)/4+0.999999)</f>
        <v>0</v>
      </c>
      <c r="O41" s="58">
        <v>0.3</v>
      </c>
      <c r="P41" s="55">
        <f>INT(D41/0.3+0.999999)</f>
        <v>4</v>
      </c>
      <c r="Q41" s="56">
        <f>INT(P41*B41/4+0.999999)-INT(P41*(B41-1)/4+0.999999)</f>
        <v>1</v>
      </c>
      <c r="R41" s="57">
        <v>0.5</v>
      </c>
      <c r="S41" s="56">
        <f>INT(P41/0.5+0.999999)</f>
        <v>8</v>
      </c>
      <c r="T41" s="56">
        <f>INT(S41*B41/4+0.999999)-INT(S41*(B41-1)/4+0.999999)</f>
        <v>2</v>
      </c>
      <c r="U41" s="58">
        <v>0.2</v>
      </c>
      <c r="V41" s="56">
        <f>INT(S41/0.2+0.999999)</f>
        <v>40</v>
      </c>
      <c r="W41" s="56">
        <f>INT(V41*B41/4+0.999999)-INT(V41*(B41-1)/4+0.999999)</f>
        <v>10</v>
      </c>
      <c r="X41" s="56">
        <f>INT(E41*B41/4+0.999999)-INT(E41*(B41-1)/4+0.999999)</f>
        <v>0</v>
      </c>
      <c r="Y41" s="56">
        <f>K41+T41</f>
        <v>2</v>
      </c>
      <c r="Z41" s="56">
        <f>N41+W41</f>
        <v>10</v>
      </c>
      <c r="AA41" s="56">
        <f>INT(Z41/5+0.999999)</f>
        <v>2</v>
      </c>
      <c r="AB41" s="10" t="s">
        <v>156</v>
      </c>
      <c r="AC41" s="10" t="s">
        <v>160</v>
      </c>
      <c r="AD41" s="10" t="s">
        <v>128</v>
      </c>
      <c r="AE41" s="13" t="s">
        <v>161</v>
      </c>
    </row>
    <row r="42" spans="1:139" ht="10.75" thickBot="1" x14ac:dyDescent="0.55000000000000004">
      <c r="A42" s="9" t="s">
        <v>16</v>
      </c>
      <c r="B42" s="55">
        <v>4</v>
      </c>
      <c r="C42" s="56">
        <v>0</v>
      </c>
      <c r="D42" s="55">
        <v>1</v>
      </c>
      <c r="E42" s="56">
        <f>C42+D42</f>
        <v>1</v>
      </c>
      <c r="F42" s="57">
        <v>0.5</v>
      </c>
      <c r="G42" s="56">
        <f>INT(C42/0.5+0.999999)</f>
        <v>0</v>
      </c>
      <c r="H42" s="55">
        <f>INT(G42*B42/4+0.999999)-INT(G42*(B42-1)/4+0.999999)</f>
        <v>0</v>
      </c>
      <c r="I42" s="58">
        <v>0.85</v>
      </c>
      <c r="J42" s="55">
        <f>INT(G42/0.85+0.999999)</f>
        <v>0</v>
      </c>
      <c r="K42" s="56">
        <f>INT(J42*B42/4+0.999999)-INT(J42*(B42-1)/4+0.999999)</f>
        <v>0</v>
      </c>
      <c r="L42" s="57">
        <v>0.2</v>
      </c>
      <c r="M42" s="56">
        <f>INT(J42/0.2+0.999999)</f>
        <v>0</v>
      </c>
      <c r="N42" s="55">
        <f>INT(M42*B42/4+0.999999)-INT(M42*(B42-1)/4+0.999999)</f>
        <v>0</v>
      </c>
      <c r="O42" s="58">
        <v>0.3</v>
      </c>
      <c r="P42" s="55">
        <f>INT(D42/0.3+0.999999)</f>
        <v>4</v>
      </c>
      <c r="Q42" s="56">
        <f>INT(P42*B42/4+0.999999)-INT(P42*(B42-1)/4+0.999999)</f>
        <v>1</v>
      </c>
      <c r="R42" s="57">
        <v>0.5</v>
      </c>
      <c r="S42" s="56">
        <f>INT(P42/0.5+0.999999)</f>
        <v>8</v>
      </c>
      <c r="T42" s="56">
        <f>INT(S42*B42/4+0.999999)-INT(S42*(B42-1)/4+0.999999)</f>
        <v>2</v>
      </c>
      <c r="U42" s="58">
        <v>0.2</v>
      </c>
      <c r="V42" s="56">
        <f>INT(S42/0.2+0.999999)</f>
        <v>40</v>
      </c>
      <c r="W42" s="56">
        <f>INT(V42*B42/4+0.999999)-INT(V42*(B42-1)/4+0.999999)</f>
        <v>10</v>
      </c>
      <c r="X42" s="56">
        <f>INT(E42*B42/4+0.999999)-INT(E42*(B42-1)/4+0.999999)</f>
        <v>0</v>
      </c>
      <c r="Y42" s="56">
        <f>K42+T42</f>
        <v>2</v>
      </c>
      <c r="Z42" s="56">
        <f>N42+W42</f>
        <v>10</v>
      </c>
      <c r="AA42" s="56">
        <f>INT(Z42/5+0.999999)</f>
        <v>2</v>
      </c>
      <c r="AB42" s="10" t="s">
        <v>156</v>
      </c>
      <c r="AC42" s="10" t="s">
        <v>142</v>
      </c>
      <c r="AD42" s="10" t="s">
        <v>112</v>
      </c>
      <c r="AE42" s="13" t="s">
        <v>162</v>
      </c>
    </row>
    <row r="43" spans="1:139" ht="10.75" thickBot="1" x14ac:dyDescent="0.55000000000000004">
      <c r="A43" s="48" t="s">
        <v>16</v>
      </c>
      <c r="B43" s="59"/>
      <c r="C43" s="60">
        <f>MAX(C39:C42)</f>
        <v>0</v>
      </c>
      <c r="D43" s="59">
        <f>MAX(D39:D42)</f>
        <v>1</v>
      </c>
      <c r="E43" s="60">
        <f>MAX(E39:E42)</f>
        <v>1</v>
      </c>
      <c r="F43" s="61">
        <v>0.5</v>
      </c>
      <c r="G43" s="60">
        <f>MAX(G39:G42)</f>
        <v>0</v>
      </c>
      <c r="H43" s="59">
        <f>SUM(H39:H42)</f>
        <v>0</v>
      </c>
      <c r="I43" s="62">
        <v>0.85</v>
      </c>
      <c r="J43" s="59">
        <f>MAX(J39:J42)</f>
        <v>0</v>
      </c>
      <c r="K43" s="60">
        <f>SUM(K39:K42)</f>
        <v>0</v>
      </c>
      <c r="L43" s="61">
        <v>0.2</v>
      </c>
      <c r="M43" s="60">
        <f>MAX(M39:M42)</f>
        <v>0</v>
      </c>
      <c r="N43" s="59">
        <f>SUM(N39:N42)</f>
        <v>0</v>
      </c>
      <c r="O43" s="62">
        <v>0.3</v>
      </c>
      <c r="P43" s="59">
        <f>MAX(P39:P42)</f>
        <v>4</v>
      </c>
      <c r="Q43" s="60">
        <f>SUM(Q39:Q42)</f>
        <v>4</v>
      </c>
      <c r="R43" s="61">
        <v>0.5</v>
      </c>
      <c r="S43" s="60">
        <f>MAX(S39:S42)</f>
        <v>8</v>
      </c>
      <c r="T43" s="60">
        <f>SUM(T39:T42)</f>
        <v>8</v>
      </c>
      <c r="U43" s="62">
        <v>0.2</v>
      </c>
      <c r="V43" s="60">
        <f>MAX(V39:V42)</f>
        <v>40</v>
      </c>
      <c r="W43" s="60">
        <f>SUM(W39:W42)</f>
        <v>40</v>
      </c>
      <c r="X43" s="60">
        <f>SUM(X39:X42)</f>
        <v>1</v>
      </c>
      <c r="Y43" s="60">
        <f>SUM(Y39:Y42)</f>
        <v>8</v>
      </c>
      <c r="Z43" s="60">
        <f>SUM(Z39:Z42)</f>
        <v>40</v>
      </c>
      <c r="AA43" s="60">
        <f>INT(Z43/20+0.999999)</f>
        <v>2</v>
      </c>
      <c r="AB43" s="45" t="s">
        <v>163</v>
      </c>
      <c r="AC43" s="45" t="s">
        <v>118</v>
      </c>
      <c r="AD43" s="45"/>
      <c r="AE43" s="47" t="s">
        <v>119</v>
      </c>
    </row>
    <row r="44" spans="1:139" ht="10.75" thickBot="1" x14ac:dyDescent="0.55000000000000004">
      <c r="A44" s="14" t="s">
        <v>164</v>
      </c>
      <c r="B44" s="63"/>
      <c r="C44" s="64">
        <f>+C43+C37+C31+C25+C19+C13+C7</f>
        <v>4</v>
      </c>
      <c r="D44" s="64">
        <f>+D43+D37+D31+D25+D19+D13+D7</f>
        <v>3</v>
      </c>
      <c r="E44" s="64">
        <f>+E43+E37+E31+E25+E19+E13+E7</f>
        <v>7</v>
      </c>
      <c r="F44" s="65">
        <v>0.5</v>
      </c>
      <c r="G44" s="64">
        <f>+G43+G37+G31+G25+G19+G13+G7</f>
        <v>8</v>
      </c>
      <c r="H44" s="64">
        <f>+H43+H37+H31+H25+H19+H13+H7</f>
        <v>8</v>
      </c>
      <c r="I44" s="65">
        <v>0.85</v>
      </c>
      <c r="J44" s="64">
        <f>+J43+J37+J31+J25+J19+J13+J7</f>
        <v>12</v>
      </c>
      <c r="K44" s="64">
        <f>+K43+K37+K31+K25+K19+K13+K7</f>
        <v>12</v>
      </c>
      <c r="L44" s="63" t="s">
        <v>165</v>
      </c>
      <c r="M44" s="64">
        <f>+M43+M37+M31+M25+M19+M13+M7</f>
        <v>60</v>
      </c>
      <c r="N44" s="64">
        <f>+N43+N37+N31+N25+N19+N13+N7</f>
        <v>60</v>
      </c>
      <c r="O44" s="65">
        <v>0.3</v>
      </c>
      <c r="P44" s="64">
        <f>+P43+P37+P31+P25+P19+P13+P7</f>
        <v>12</v>
      </c>
      <c r="Q44" s="64">
        <f>+Q43+Q37+Q31+Q25+Q19+Q13+Q7</f>
        <v>12</v>
      </c>
      <c r="R44" s="63" t="s">
        <v>166</v>
      </c>
      <c r="S44" s="64">
        <f>+S43+S37+S31+S25+S19+S13+S7</f>
        <v>24</v>
      </c>
      <c r="T44" s="64">
        <f>+T43+T37+T31+T25+T19+T13+T7</f>
        <v>24</v>
      </c>
      <c r="U44" s="65">
        <v>0.2</v>
      </c>
      <c r="V44" s="64">
        <f>+V43+V37+V31+V25+V19+V13+V7</f>
        <v>120</v>
      </c>
      <c r="W44" s="64">
        <f>+W43+W37+W31+W25+W19+W13+W7</f>
        <v>120</v>
      </c>
      <c r="X44" s="65">
        <v>0.5</v>
      </c>
      <c r="Y44" s="64">
        <f>+Y43+Y37+Y31+Y25+Y19+Y13+Y7</f>
        <v>36</v>
      </c>
      <c r="Z44" s="64">
        <f>+Z43+Z37+Z31+Z25+Z19+Z13+Z7</f>
        <v>180</v>
      </c>
      <c r="AA44" s="64">
        <f>+AA43+AA37+AA31+AA25+AA19+AA13+AA7</f>
        <v>10</v>
      </c>
      <c r="AB44" s="15"/>
      <c r="AC44" s="15"/>
      <c r="AD44" s="15"/>
      <c r="AE44" s="16"/>
      <c r="AF44" s="1">
        <f>SUM(H7)</f>
        <v>2</v>
      </c>
      <c r="AG44" s="1" t="s">
        <v>167</v>
      </c>
      <c r="AH44" s="1" t="s">
        <v>168</v>
      </c>
      <c r="AI44" s="1" t="s">
        <v>169</v>
      </c>
      <c r="AJ44" s="1" t="s">
        <v>170</v>
      </c>
      <c r="AK44" s="1" t="s">
        <v>171</v>
      </c>
      <c r="AL44" s="1" t="s">
        <v>172</v>
      </c>
      <c r="AM44" s="2">
        <v>0.85</v>
      </c>
      <c r="AN44" s="1">
        <f>SUM(J7)</f>
        <v>3</v>
      </c>
      <c r="AO44" s="1" t="s">
        <v>173</v>
      </c>
      <c r="AP44" s="1" t="s">
        <v>174</v>
      </c>
      <c r="AQ44" s="1" t="s">
        <v>175</v>
      </c>
      <c r="AR44" s="1" t="s">
        <v>176</v>
      </c>
      <c r="AS44" s="1" t="s">
        <v>177</v>
      </c>
      <c r="AT44" s="1" t="s">
        <v>178</v>
      </c>
      <c r="AU44" s="1">
        <f>SUM(K7)</f>
        <v>3</v>
      </c>
      <c r="AV44" s="1" t="s">
        <v>179</v>
      </c>
      <c r="AW44" s="1" t="s">
        <v>180</v>
      </c>
      <c r="AX44" s="1" t="s">
        <v>181</v>
      </c>
      <c r="AY44" s="1" t="s">
        <v>182</v>
      </c>
      <c r="AZ44" s="1" t="s">
        <v>183</v>
      </c>
      <c r="BA44" s="1" t="s">
        <v>184</v>
      </c>
      <c r="BB44" s="2">
        <v>0.2</v>
      </c>
      <c r="BC44" s="1">
        <f>SUM(M7)</f>
        <v>15</v>
      </c>
      <c r="BD44" s="1" t="s">
        <v>185</v>
      </c>
      <c r="BE44" s="1" t="s">
        <v>186</v>
      </c>
      <c r="BF44" s="1" t="s">
        <v>187</v>
      </c>
      <c r="BG44" s="1" t="s">
        <v>188</v>
      </c>
      <c r="BH44" s="1" t="s">
        <v>189</v>
      </c>
      <c r="BI44" s="1" t="s">
        <v>190</v>
      </c>
      <c r="BJ44" s="1">
        <f>SUM(N7)</f>
        <v>15</v>
      </c>
      <c r="BK44" s="1" t="s">
        <v>191</v>
      </c>
      <c r="BL44" s="1" t="s">
        <v>192</v>
      </c>
      <c r="BM44" s="1" t="s">
        <v>193</v>
      </c>
      <c r="BN44" s="1" t="s">
        <v>194</v>
      </c>
      <c r="BO44" s="1" t="s">
        <v>195</v>
      </c>
      <c r="BP44" s="1" t="s">
        <v>196</v>
      </c>
      <c r="BQ44" s="2">
        <v>0.3</v>
      </c>
      <c r="BR44" s="1">
        <f>SUM(P7)</f>
        <v>0</v>
      </c>
      <c r="BS44" s="1" t="s">
        <v>197</v>
      </c>
      <c r="BT44" s="1" t="s">
        <v>198</v>
      </c>
      <c r="BU44" s="1" t="s">
        <v>199</v>
      </c>
      <c r="BV44" s="1" t="s">
        <v>200</v>
      </c>
      <c r="BW44" s="1" t="s">
        <v>201</v>
      </c>
      <c r="BX44" s="1" t="s">
        <v>202</v>
      </c>
      <c r="BY44" s="1">
        <f>SUM(Q7)</f>
        <v>0</v>
      </c>
      <c r="BZ44" s="1" t="s">
        <v>203</v>
      </c>
      <c r="CA44" s="1" t="s">
        <v>204</v>
      </c>
      <c r="CB44" s="1" t="s">
        <v>205</v>
      </c>
      <c r="CC44" s="1" t="s">
        <v>206</v>
      </c>
      <c r="CD44" s="1" t="s">
        <v>207</v>
      </c>
      <c r="CE44" s="1" t="s">
        <v>208</v>
      </c>
      <c r="CF44" s="2">
        <v>0.5</v>
      </c>
      <c r="CG44" s="1">
        <f>SUM(S7)</f>
        <v>0</v>
      </c>
      <c r="CH44" s="1" t="s">
        <v>209</v>
      </c>
      <c r="CI44" s="1" t="s">
        <v>210</v>
      </c>
      <c r="CJ44" s="1" t="s">
        <v>211</v>
      </c>
      <c r="CK44" s="1" t="s">
        <v>212</v>
      </c>
      <c r="CL44" s="1" t="s">
        <v>213</v>
      </c>
      <c r="CM44" s="1" t="s">
        <v>214</v>
      </c>
      <c r="CN44" s="1">
        <f>SUM(T7)</f>
        <v>0</v>
      </c>
      <c r="CO44" s="1" t="s">
        <v>215</v>
      </c>
      <c r="CP44" s="1" t="s">
        <v>216</v>
      </c>
      <c r="CQ44" s="1" t="s">
        <v>217</v>
      </c>
      <c r="CR44" s="1" t="s">
        <v>218</v>
      </c>
      <c r="CS44" s="1" t="s">
        <v>219</v>
      </c>
      <c r="CT44" s="1" t="s">
        <v>220</v>
      </c>
      <c r="CU44" s="2">
        <v>0.2</v>
      </c>
      <c r="CV44" s="1">
        <f>SUM(V7)</f>
        <v>0</v>
      </c>
      <c r="CW44" s="1" t="s">
        <v>221</v>
      </c>
      <c r="CX44" s="1" t="s">
        <v>222</v>
      </c>
      <c r="CY44" s="1" t="s">
        <v>223</v>
      </c>
      <c r="CZ44" s="1" t="s">
        <v>224</v>
      </c>
      <c r="DA44" s="1" t="s">
        <v>225</v>
      </c>
      <c r="DB44" s="1" t="s">
        <v>226</v>
      </c>
      <c r="DC44" s="1">
        <f>SUM(W7)</f>
        <v>0</v>
      </c>
      <c r="DD44" s="1" t="s">
        <v>227</v>
      </c>
      <c r="DE44" s="1" t="s">
        <v>228</v>
      </c>
      <c r="DF44" s="1" t="s">
        <v>229</v>
      </c>
      <c r="DG44" s="1" t="s">
        <v>230</v>
      </c>
      <c r="DH44" s="1" t="s">
        <v>231</v>
      </c>
      <c r="DI44" s="1" t="s">
        <v>232</v>
      </c>
      <c r="DJ44" s="1">
        <f>SUM(X7)</f>
        <v>1</v>
      </c>
      <c r="DK44" s="1" t="s">
        <v>233</v>
      </c>
      <c r="DL44" s="1" t="s">
        <v>234</v>
      </c>
      <c r="DM44" s="1" t="s">
        <v>235</v>
      </c>
      <c r="DN44" s="1" t="s">
        <v>236</v>
      </c>
      <c r="DO44" s="1" t="s">
        <v>237</v>
      </c>
      <c r="DP44" s="1" t="s">
        <v>238</v>
      </c>
      <c r="DQ44" s="1">
        <f>SUM(Y7)</f>
        <v>3</v>
      </c>
      <c r="DR44" s="1" t="s">
        <v>239</v>
      </c>
      <c r="DS44" s="1" t="s">
        <v>240</v>
      </c>
      <c r="DT44" s="1" t="s">
        <v>241</v>
      </c>
      <c r="DU44" s="1" t="s">
        <v>242</v>
      </c>
      <c r="DV44" s="1" t="s">
        <v>243</v>
      </c>
      <c r="DW44" s="1" t="s">
        <v>244</v>
      </c>
      <c r="DX44" s="1">
        <f>SUM(Z7)</f>
        <v>15</v>
      </c>
      <c r="DY44" s="1" t="s">
        <v>245</v>
      </c>
      <c r="DZ44" s="1" t="s">
        <v>246</v>
      </c>
      <c r="EA44" s="1" t="s">
        <v>247</v>
      </c>
      <c r="EB44" s="1" t="s">
        <v>248</v>
      </c>
      <c r="EC44" s="1" t="s">
        <v>249</v>
      </c>
      <c r="ED44" s="1" t="s">
        <v>250</v>
      </c>
      <c r="EE44" s="1">
        <f>INT(Z44/140+0.999999)</f>
        <v>2</v>
      </c>
      <c r="EF44" s="1" t="s">
        <v>251</v>
      </c>
      <c r="EG44" s="1" t="s">
        <v>252</v>
      </c>
      <c r="EH44" s="1" t="s">
        <v>253</v>
      </c>
      <c r="EI44" s="1" t="s">
        <v>254</v>
      </c>
    </row>
    <row r="47" spans="1:139" ht="10.75" thickBot="1" x14ac:dyDescent="0.55000000000000004"/>
    <row r="48" spans="1:139" x14ac:dyDescent="0.5">
      <c r="A48" s="49" t="s">
        <v>92</v>
      </c>
      <c r="B48" s="50" t="s">
        <v>93</v>
      </c>
    </row>
    <row r="49" spans="1:2" ht="13.85" customHeight="1" x14ac:dyDescent="0.5">
      <c r="A49" s="51" t="s">
        <v>1</v>
      </c>
      <c r="B49" s="52">
        <f>+C44</f>
        <v>4</v>
      </c>
    </row>
    <row r="50" spans="1:2" ht="13.25" customHeight="1" x14ac:dyDescent="0.5">
      <c r="A50" s="51" t="s">
        <v>2</v>
      </c>
      <c r="B50" s="52">
        <f>+D44</f>
        <v>3</v>
      </c>
    </row>
    <row r="51" spans="1:2" x14ac:dyDescent="0.5">
      <c r="A51" s="51" t="s">
        <v>94</v>
      </c>
      <c r="B51" s="52">
        <f>+E44</f>
        <v>7</v>
      </c>
    </row>
    <row r="52" spans="1:2" x14ac:dyDescent="0.5">
      <c r="A52" s="51" t="s">
        <v>276</v>
      </c>
      <c r="B52" s="52">
        <f>+G44</f>
        <v>8</v>
      </c>
    </row>
    <row r="53" spans="1:2" x14ac:dyDescent="0.5">
      <c r="A53" s="51" t="s">
        <v>277</v>
      </c>
      <c r="B53" s="52">
        <f>+J44</f>
        <v>12</v>
      </c>
    </row>
    <row r="54" spans="1:2" ht="13.5" customHeight="1" x14ac:dyDescent="0.5">
      <c r="A54" s="51" t="s">
        <v>278</v>
      </c>
      <c r="B54" s="52">
        <f>+M44</f>
        <v>60</v>
      </c>
    </row>
    <row r="55" spans="1:2" ht="14.5" customHeight="1" x14ac:dyDescent="0.5">
      <c r="A55" s="51" t="s">
        <v>279</v>
      </c>
      <c r="B55" s="52">
        <f>+P44</f>
        <v>12</v>
      </c>
    </row>
    <row r="56" spans="1:2" ht="17" customHeight="1" x14ac:dyDescent="0.5">
      <c r="A56" s="51" t="s">
        <v>280</v>
      </c>
      <c r="B56" s="52">
        <f>+S44</f>
        <v>24</v>
      </c>
    </row>
    <row r="57" spans="1:2" ht="17.5" customHeight="1" x14ac:dyDescent="0.5">
      <c r="A57" s="51" t="s">
        <v>281</v>
      </c>
      <c r="B57" s="52">
        <v>120</v>
      </c>
    </row>
    <row r="58" spans="1:2" ht="13.35" customHeight="1" x14ac:dyDescent="0.5">
      <c r="A58" s="51" t="s">
        <v>54</v>
      </c>
      <c r="B58" s="52">
        <f>+Y44</f>
        <v>36</v>
      </c>
    </row>
    <row r="59" spans="1:2" ht="15.25" customHeight="1" thickBot="1" x14ac:dyDescent="0.55000000000000004">
      <c r="A59" s="53" t="s">
        <v>282</v>
      </c>
      <c r="B59" s="54">
        <f>+Z44</f>
        <v>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DATOS</vt:lpstr>
      <vt:lpstr>INGRESOS NETOS</vt:lpstr>
      <vt:lpstr>CIERRES Y RATIOS DE CONVERSIÓN</vt:lpstr>
      <vt:lpstr>4,1,1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Managerial</dc:creator>
  <cp:lastModifiedBy>Managerial</cp:lastModifiedBy>
  <dcterms:created xsi:type="dcterms:W3CDTF">2026-05-13T18:16:17Z</dcterms:created>
  <dcterms:modified xsi:type="dcterms:W3CDTF">2026-05-14T15:33:32Z</dcterms:modified>
</cp:coreProperties>
</file>