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6455" windowHeight="7950"/>
  </bookViews>
  <sheets>
    <sheet name="1" sheetId="1" r:id="rId1"/>
  </sheets>
  <definedNames>
    <definedName name="_xlnm.Print_Area" localSheetId="0">'1'!$A$54:$G$107</definedName>
  </definedNames>
  <calcPr calcId="124519"/>
</workbook>
</file>

<file path=xl/calcChain.xml><?xml version="1.0" encoding="utf-8"?>
<calcChain xmlns="http://schemas.openxmlformats.org/spreadsheetml/2006/main">
  <c r="F84" i="1"/>
  <c r="F83"/>
  <c r="F82"/>
  <c r="F81"/>
  <c r="V69"/>
  <c r="V67"/>
  <c r="V73" s="1"/>
  <c r="V74" s="1"/>
  <c r="T67"/>
  <c r="O62"/>
  <c r="O63" s="1"/>
  <c r="Q61"/>
  <c r="O61"/>
  <c r="Q60"/>
  <c r="M60"/>
  <c r="M61" s="1"/>
  <c r="M62" s="1"/>
  <c r="M63" s="1"/>
  <c r="M64" s="1"/>
  <c r="M65" s="1"/>
  <c r="M66" s="1"/>
  <c r="M67" s="1"/>
  <c r="M68" s="1"/>
  <c r="Q59"/>
  <c r="Q58"/>
  <c r="P58"/>
  <c r="N58"/>
  <c r="O49"/>
  <c r="O47"/>
  <c r="R46"/>
  <c r="O46"/>
  <c r="R42"/>
  <c r="G26"/>
  <c r="G25"/>
  <c r="G24"/>
  <c r="O45" s="1"/>
  <c r="R115" s="1"/>
  <c r="F22"/>
  <c r="E22"/>
  <c r="D22"/>
  <c r="G22" s="1"/>
  <c r="C22"/>
  <c r="N21"/>
  <c r="R43" s="1"/>
  <c r="M21"/>
  <c r="L21"/>
  <c r="K21"/>
  <c r="M20"/>
  <c r="L20"/>
  <c r="K20"/>
  <c r="J20"/>
  <c r="M19"/>
  <c r="L19"/>
  <c r="K19"/>
  <c r="J19"/>
  <c r="N18"/>
  <c r="M18"/>
  <c r="L18"/>
  <c r="K18"/>
  <c r="M16"/>
  <c r="M22" s="1"/>
  <c r="F16"/>
  <c r="G16" s="1"/>
  <c r="E16"/>
  <c r="L16" s="1"/>
  <c r="L22" s="1"/>
  <c r="D16"/>
  <c r="K16" s="1"/>
  <c r="K22" s="1"/>
  <c r="C16"/>
  <c r="J16" s="1"/>
  <c r="J22" s="1"/>
  <c r="N15"/>
  <c r="R41" s="1"/>
  <c r="R44" s="1"/>
  <c r="R97" s="1"/>
  <c r="R101" s="1"/>
  <c r="R106" s="1"/>
  <c r="R109" s="1"/>
  <c r="M15"/>
  <c r="L15"/>
  <c r="F9"/>
  <c r="F14" s="1"/>
  <c r="F8"/>
  <c r="R114" s="1"/>
  <c r="F7"/>
  <c r="M10" s="1"/>
  <c r="N10" s="1"/>
  <c r="E7"/>
  <c r="D7"/>
  <c r="K8" s="1"/>
  <c r="L8" s="1"/>
  <c r="C7"/>
  <c r="J7" s="1"/>
  <c r="N68" l="1"/>
  <c r="M69"/>
  <c r="S114"/>
  <c r="R117"/>
  <c r="O42"/>
  <c r="N13"/>
  <c r="J13"/>
  <c r="J30" s="1"/>
  <c r="K5" s="1"/>
  <c r="K7"/>
  <c r="K13" s="1"/>
  <c r="Q63"/>
  <c r="O64"/>
  <c r="L13"/>
  <c r="M9"/>
  <c r="M13" s="1"/>
  <c r="L9"/>
  <c r="Q62"/>
  <c r="E8"/>
  <c r="F30"/>
  <c r="D8"/>
  <c r="D30" s="1"/>
  <c r="C8"/>
  <c r="C30" s="1"/>
  <c r="Q64" l="1"/>
  <c r="O65"/>
  <c r="D9"/>
  <c r="D14" s="1"/>
  <c r="E30"/>
  <c r="G30" s="1"/>
  <c r="G8"/>
  <c r="E9"/>
  <c r="E14" s="1"/>
  <c r="C9"/>
  <c r="C14" s="1"/>
  <c r="C13" s="1"/>
  <c r="D11" s="1"/>
  <c r="D13" s="1"/>
  <c r="E11" s="1"/>
  <c r="E13" s="1"/>
  <c r="F11" s="1"/>
  <c r="F13" s="1"/>
  <c r="O43" s="1"/>
  <c r="R118" s="1"/>
  <c r="S117" s="1"/>
  <c r="K30"/>
  <c r="L5" s="1"/>
  <c r="L30" s="1"/>
  <c r="M5" s="1"/>
  <c r="M30" s="1"/>
  <c r="O41" s="1"/>
  <c r="R100" l="1"/>
  <c r="S100" s="1"/>
  <c r="O52"/>
  <c r="R52" s="1"/>
  <c r="R105"/>
  <c r="S105" s="1"/>
  <c r="R96"/>
  <c r="S96" s="1"/>
  <c r="O66"/>
  <c r="Q65"/>
  <c r="R50" l="1"/>
  <c r="R47" s="1"/>
  <c r="R110"/>
  <c r="S109" s="1"/>
  <c r="Q66"/>
  <c r="O67"/>
  <c r="O68" l="1"/>
  <c r="Q67"/>
  <c r="Q68" l="1"/>
  <c r="O69"/>
  <c r="Q69" s="1"/>
</calcChain>
</file>

<file path=xl/sharedStrings.xml><?xml version="1.0" encoding="utf-8"?>
<sst xmlns="http://schemas.openxmlformats.org/spreadsheetml/2006/main" count="163" uniqueCount="130">
  <si>
    <t>PRESUPUESTO ECONOMICO</t>
  </si>
  <si>
    <t>PRESUPUESTO FINANCIERO</t>
  </si>
  <si>
    <t>Enero</t>
  </si>
  <si>
    <t>febrero</t>
  </si>
  <si>
    <t>Marzo</t>
  </si>
  <si>
    <t>Abril</t>
  </si>
  <si>
    <t>Total</t>
  </si>
  <si>
    <t>posterior</t>
  </si>
  <si>
    <t xml:space="preserve">VENTAS </t>
  </si>
  <si>
    <t>Cant</t>
  </si>
  <si>
    <t>SIB.</t>
  </si>
  <si>
    <t>P. unitario</t>
  </si>
  <si>
    <t>ING x VTAS</t>
  </si>
  <si>
    <t>Margen de utilidad</t>
  </si>
  <si>
    <t>C.M.V</t>
  </si>
  <si>
    <t>EX INICIAL</t>
  </si>
  <si>
    <t>COMPRAS</t>
  </si>
  <si>
    <t>EX FINAL</t>
  </si>
  <si>
    <t>EGRESOS</t>
  </si>
  <si>
    <t>x Compras</t>
  </si>
  <si>
    <t>CV</t>
  </si>
  <si>
    <t>x CV</t>
  </si>
  <si>
    <t>CF</t>
  </si>
  <si>
    <t>x CF</t>
  </si>
  <si>
    <t>Alquileres</t>
  </si>
  <si>
    <t>Seguros</t>
  </si>
  <si>
    <t>Mant de Mq</t>
  </si>
  <si>
    <t>Sueldos</t>
  </si>
  <si>
    <t>Total CF</t>
  </si>
  <si>
    <t>Amort</t>
  </si>
  <si>
    <t>INV AC FIJO</t>
  </si>
  <si>
    <t>MyUtiles</t>
  </si>
  <si>
    <t>Software</t>
  </si>
  <si>
    <t>PC e impr</t>
  </si>
  <si>
    <t>RESULTADO DEL PER</t>
  </si>
  <si>
    <t>BALANCE PROYECTADO</t>
  </si>
  <si>
    <t>ACTIVO</t>
  </si>
  <si>
    <t>PASIVO</t>
  </si>
  <si>
    <t>Banco c/c</t>
  </si>
  <si>
    <t>Acreedores</t>
  </si>
  <si>
    <t>Deudores por Ventas</t>
  </si>
  <si>
    <t>Alq a pagar</t>
  </si>
  <si>
    <t>Mercaderias</t>
  </si>
  <si>
    <t>Sueldos a Pagar</t>
  </si>
  <si>
    <t>Muebles y Utiles</t>
  </si>
  <si>
    <t>TOTAL PASIVO</t>
  </si>
  <si>
    <t>Am Ac muy</t>
  </si>
  <si>
    <t>CAPITAL</t>
  </si>
  <si>
    <t>Am Ac Software</t>
  </si>
  <si>
    <t>RES DEL PER PROYECT</t>
  </si>
  <si>
    <t>Pc e impresoras</t>
  </si>
  <si>
    <t>Am Ac PC e imp</t>
  </si>
  <si>
    <t>TOTAL PAT NETO</t>
  </si>
  <si>
    <t>TOTAL ACTIVO</t>
  </si>
  <si>
    <t>TOTAL PAS + PN</t>
  </si>
  <si>
    <t>Calculo de Punto de Equilibrio</t>
  </si>
  <si>
    <t>(Abril)</t>
  </si>
  <si>
    <t xml:space="preserve">Presupuesto económico  - financiero período </t>
  </si>
  <si>
    <t xml:space="preserve">Enero - Abril </t>
  </si>
  <si>
    <t>Estado de Resultado proyectado</t>
  </si>
  <si>
    <t>Ingresos</t>
  </si>
  <si>
    <t>CT</t>
  </si>
  <si>
    <t>Balance proyectado</t>
  </si>
  <si>
    <t>Punto de Equilibrio:</t>
  </si>
  <si>
    <t>DATOS NECESARIOS</t>
  </si>
  <si>
    <t>Costos Fijos</t>
  </si>
  <si>
    <t>= BEP</t>
  </si>
  <si>
    <t>Saldo inicial de Banco brou : 80000 (aporte de capital)</t>
  </si>
  <si>
    <t>un aporte inicial de mercaderías de $ 60000</t>
  </si>
  <si>
    <t xml:space="preserve">- Costo Variable </t>
  </si>
  <si>
    <t xml:space="preserve">   Ventas</t>
  </si>
  <si>
    <t>Ventas proyectadas Enero - Abril</t>
  </si>
  <si>
    <t>Cantidad</t>
  </si>
  <si>
    <t>Feb</t>
  </si>
  <si>
    <t>1-</t>
  </si>
  <si>
    <t>precio de venta unitario: $ 200</t>
  </si>
  <si>
    <t>en Pesos</t>
  </si>
  <si>
    <t xml:space="preserve">Las ventas se cobran 50 % en el acto (se depositan en el Brou) </t>
  </si>
  <si>
    <t>en cantidad</t>
  </si>
  <si>
    <t>50% a  30 días</t>
  </si>
  <si>
    <t>CMV</t>
  </si>
  <si>
    <t>El margen proyectado es del 40 % para cada mes</t>
  </si>
  <si>
    <t>Compras de mercaderias en $</t>
  </si>
  <si>
    <t>PU</t>
  </si>
  <si>
    <t>total $urug</t>
  </si>
  <si>
    <t>las compras de mercaderías se pagan a 30 dias</t>
  </si>
  <si>
    <t>Costos Variables</t>
  </si>
  <si>
    <t>5 $ por unidad Vendida</t>
  </si>
  <si>
    <t>Analisis de liquidez</t>
  </si>
  <si>
    <t>los costos variables se pagan el mismo mes en que se consumen</t>
  </si>
  <si>
    <t>El activo Circulante es aprox el doble que el exigible a corto plazo</t>
  </si>
  <si>
    <t>Costos fijos mensuales</t>
  </si>
  <si>
    <t>R + D equivalen al exigible a corto plazo</t>
  </si>
  <si>
    <t>se abonan del 1 al 10 del mes siguiente</t>
  </si>
  <si>
    <t>DCP (Exigibles) representan el 40 o 50 % del Activo total (o pasivo + pn)</t>
  </si>
  <si>
    <t>Se abonan mes en curso</t>
  </si>
  <si>
    <t>mantenimiento de mq</t>
  </si>
  <si>
    <t>Ratio de liquidez</t>
  </si>
  <si>
    <t>AC</t>
  </si>
  <si>
    <t>el valor optimo de este ratio 2</t>
  </si>
  <si>
    <t>Exig a corto</t>
  </si>
  <si>
    <t>Presupuesto de inversiones</t>
  </si>
  <si>
    <t>Se efectuarán en el mes de marzo las siguientes inversiones</t>
  </si>
  <si>
    <t>Ratio de Tesoreria</t>
  </si>
  <si>
    <t>R + D</t>
  </si>
  <si>
    <t>el valor optimo de este ratio 1</t>
  </si>
  <si>
    <t>compra de PC</t>
  </si>
  <si>
    <t>a pagarse a 50% en marzo / 50 % abril</t>
  </si>
  <si>
    <t xml:space="preserve">compra de software </t>
  </si>
  <si>
    <t>Febrero</t>
  </si>
  <si>
    <t>a pagarse en Marzo</t>
  </si>
  <si>
    <t>Compra de puestos de trabajo</t>
  </si>
  <si>
    <t>a pagarse en enero</t>
  </si>
  <si>
    <t>Ratio de Disponibilidad</t>
  </si>
  <si>
    <t>D</t>
  </si>
  <si>
    <t>el valor optimo de este ratio 0,30</t>
  </si>
  <si>
    <t>ratio de endeudamiento</t>
  </si>
  <si>
    <t>Total Deudas</t>
  </si>
  <si>
    <t>el valor optimo de este ratio se ubica entre 0,4 y 0,6</t>
  </si>
  <si>
    <t>Total Pasivo + PN</t>
  </si>
  <si>
    <t>Rotación del activo fijo</t>
  </si>
  <si>
    <t xml:space="preserve">Ventas </t>
  </si>
  <si>
    <t>cuanto mayor sea el valor de este ratio quiere decir que</t>
  </si>
  <si>
    <t>Activo Fijo</t>
  </si>
  <si>
    <t>se generan mas ventas con el activo fijo</t>
  </si>
  <si>
    <t>Rotación de Stock</t>
  </si>
  <si>
    <t>Ventas</t>
  </si>
  <si>
    <t xml:space="preserve">cuanta mayor sea la rotación de los stocks significa que se generan </t>
  </si>
  <si>
    <t>Stock</t>
  </si>
  <si>
    <t>mas ventas con menos inversión</t>
  </si>
</sst>
</file>

<file path=xl/styles.xml><?xml version="1.0" encoding="utf-8"?>
<styleSheet xmlns="http://schemas.openxmlformats.org/spreadsheetml/2006/main">
  <numFmts count="1">
    <numFmt numFmtId="164" formatCode="_([$€]* #,##0.00_);_([$€]* \(#,##0.00\);_([$€]* &quot;-&quot;??_);_(@_)"/>
  </numFmts>
  <fonts count="4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9" fontId="0" fillId="0" borderId="0" xfId="0" applyNumberFormat="1"/>
    <xf numFmtId="0" fontId="0" fillId="0" borderId="6" xfId="0" applyBorder="1"/>
    <xf numFmtId="0" fontId="2" fillId="0" borderId="3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10" xfId="0" applyFont="1" applyBorder="1"/>
    <xf numFmtId="0" fontId="0" fillId="0" borderId="0" xfId="0" applyBorder="1"/>
    <xf numFmtId="0" fontId="0" fillId="0" borderId="11" xfId="0" applyBorder="1"/>
    <xf numFmtId="0" fontId="0" fillId="0" borderId="10" xfId="0" applyBorder="1"/>
    <xf numFmtId="0" fontId="2" fillId="0" borderId="1" xfId="0" applyFont="1" applyBorder="1"/>
    <xf numFmtId="0" fontId="2" fillId="0" borderId="2" xfId="0" applyFont="1" applyBorder="1"/>
    <xf numFmtId="0" fontId="2" fillId="0" borderId="12" xfId="0" applyFont="1" applyBorder="1"/>
    <xf numFmtId="0" fontId="0" fillId="0" borderId="0" xfId="0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quotePrefix="1"/>
    <xf numFmtId="0" fontId="3" fillId="0" borderId="0" xfId="0" applyFont="1"/>
    <xf numFmtId="0" fontId="3" fillId="2" borderId="0" xfId="0" applyFont="1" applyFill="1"/>
    <xf numFmtId="0" fontId="0" fillId="0" borderId="16" xfId="0" quotePrefix="1" applyBorder="1"/>
    <xf numFmtId="0" fontId="0" fillId="0" borderId="0" xfId="0" quotePrefix="1" applyAlignment="1">
      <alignment horizontal="right"/>
    </xf>
    <xf numFmtId="3" fontId="0" fillId="0" borderId="16" xfId="0" applyNumberFormat="1" applyBorder="1"/>
    <xf numFmtId="3" fontId="0" fillId="0" borderId="0" xfId="0" applyNumberFormat="1"/>
    <xf numFmtId="4" fontId="0" fillId="0" borderId="9" xfId="0" applyNumberFormat="1" applyBorder="1"/>
    <xf numFmtId="3" fontId="0" fillId="0" borderId="15" xfId="0" applyNumberFormat="1" applyBorder="1"/>
    <xf numFmtId="4" fontId="0" fillId="0" borderId="0" xfId="0" applyNumberFormat="1"/>
  </cellXfs>
  <cellStyles count="2">
    <cellStyle name="Euro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0.14588859416445624"/>
          <c:y val="9.3283752047414348E-2"/>
          <c:w val="0.5915119363395227"/>
          <c:h val="0.7537327165431088"/>
        </c:manualLayout>
      </c:layout>
      <c:lineChart>
        <c:grouping val="standard"/>
        <c:ser>
          <c:idx val="0"/>
          <c:order val="0"/>
          <c:tx>
            <c:strRef>
              <c:f>'1'!$N$57</c:f>
              <c:strCache>
                <c:ptCount val="1"/>
                <c:pt idx="0">
                  <c:v>Ingresos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'1'!$N$58:$N$69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'1'!$O$57</c:f>
              <c:strCache>
                <c:ptCount val="1"/>
                <c:pt idx="0">
                  <c:v>CF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'1'!$O$58:$O$69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2"/>
          <c:order val="2"/>
          <c:tx>
            <c:strRef>
              <c:f>'1'!$P$57</c:f>
              <c:strCache>
                <c:ptCount val="1"/>
                <c:pt idx="0">
                  <c:v>CV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'1'!$P$58:$P$69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3"/>
          <c:order val="3"/>
          <c:tx>
            <c:strRef>
              <c:f>'1'!$Q$57</c:f>
              <c:strCache>
                <c:ptCount val="1"/>
                <c:pt idx="0">
                  <c:v>CT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'1'!$Q$58:$Q$69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marker val="1"/>
        <c:axId val="90158592"/>
        <c:axId val="90160512"/>
      </c:lineChart>
      <c:catAx>
        <c:axId val="9015859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90160512"/>
        <c:crosses val="autoZero"/>
        <c:auto val="1"/>
        <c:lblAlgn val="ctr"/>
        <c:lblOffset val="100"/>
        <c:tickLblSkip val="1"/>
        <c:tickMarkSkip val="1"/>
      </c:catAx>
      <c:valAx>
        <c:axId val="9016051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9015859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657824933687024"/>
          <c:y val="0.32835899243937805"/>
          <c:w val="0.21220159151193638"/>
          <c:h val="0.2873138245778980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22" r="0.75000000000000022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228600</xdr:colOff>
      <xdr:row>69</xdr:row>
      <xdr:rowOff>9525</xdr:rowOff>
    </xdr:from>
    <xdr:to>
      <xdr:col>17</xdr:col>
      <xdr:colOff>9525</xdr:colOff>
      <xdr:row>84</xdr:row>
      <xdr:rowOff>114300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314325</xdr:colOff>
      <xdr:row>94</xdr:row>
      <xdr:rowOff>28575</xdr:rowOff>
    </xdr:from>
    <xdr:to>
      <xdr:col>13</xdr:col>
      <xdr:colOff>390525</xdr:colOff>
      <xdr:row>95</xdr:row>
      <xdr:rowOff>66675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220325" y="1541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118"/>
  <sheetViews>
    <sheetView tabSelected="1" topLeftCell="A19" workbookViewId="0">
      <selection activeCell="D104" sqref="D104"/>
    </sheetView>
  </sheetViews>
  <sheetFormatPr baseColWidth="10" defaultRowHeight="12.75"/>
  <sheetData>
    <row r="2" spans="1:14">
      <c r="A2" s="1" t="s">
        <v>0</v>
      </c>
      <c r="J2" s="1" t="s">
        <v>1</v>
      </c>
    </row>
    <row r="3" spans="1:14" ht="13.5" thickBot="1"/>
    <row r="4" spans="1:14" ht="13.5" thickBot="1">
      <c r="A4" s="2"/>
      <c r="B4" s="3"/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J4" s="4" t="s">
        <v>2</v>
      </c>
      <c r="K4" s="4" t="s">
        <v>3</v>
      </c>
      <c r="L4" s="4" t="s">
        <v>4</v>
      </c>
      <c r="M4" s="4" t="s">
        <v>5</v>
      </c>
      <c r="N4" s="5" t="s">
        <v>7</v>
      </c>
    </row>
    <row r="5" spans="1:14" ht="13.5" thickBot="1">
      <c r="A5" t="s">
        <v>8</v>
      </c>
      <c r="B5" t="s">
        <v>9</v>
      </c>
      <c r="C5" s="6">
        <v>250</v>
      </c>
      <c r="D5" s="6">
        <v>300</v>
      </c>
      <c r="E5" s="6">
        <v>400</v>
      </c>
      <c r="F5" s="6">
        <v>500</v>
      </c>
      <c r="G5" s="6"/>
      <c r="I5" t="s">
        <v>10</v>
      </c>
      <c r="J5" s="4">
        <v>50000</v>
      </c>
      <c r="K5" s="4">
        <f>+J30</f>
        <v>67850</v>
      </c>
      <c r="L5" s="4">
        <f>+K30</f>
        <v>108450</v>
      </c>
      <c r="M5" s="4">
        <f>+L30</f>
        <v>134650</v>
      </c>
      <c r="N5" s="4"/>
    </row>
    <row r="6" spans="1:14">
      <c r="A6" t="s">
        <v>11</v>
      </c>
      <c r="B6">
        <v>200</v>
      </c>
      <c r="C6" s="6"/>
      <c r="D6" s="6"/>
      <c r="E6" s="6"/>
      <c r="F6" s="6"/>
      <c r="G6" s="6"/>
      <c r="I6" t="s">
        <v>12</v>
      </c>
      <c r="J6" s="6"/>
      <c r="K6" s="6"/>
      <c r="L6" s="6"/>
      <c r="M6" s="6"/>
      <c r="N6" s="6"/>
    </row>
    <row r="7" spans="1:14">
      <c r="C7" s="6">
        <f>+C5*$B$6</f>
        <v>50000</v>
      </c>
      <c r="D7" s="6">
        <f>+D5*$B$6</f>
        <v>60000</v>
      </c>
      <c r="E7" s="6">
        <f>+E5*$B$6</f>
        <v>80000</v>
      </c>
      <c r="F7" s="6">
        <f>+F5*$B$6</f>
        <v>100000</v>
      </c>
      <c r="G7" s="6"/>
      <c r="J7" s="6">
        <f>+C7*50%</f>
        <v>25000</v>
      </c>
      <c r="K7" s="6">
        <f>+J7</f>
        <v>25000</v>
      </c>
      <c r="L7" s="6"/>
      <c r="M7" s="6"/>
      <c r="N7" s="6"/>
    </row>
    <row r="8" spans="1:14">
      <c r="A8" t="s">
        <v>13</v>
      </c>
      <c r="B8" s="7">
        <v>0.4</v>
      </c>
      <c r="C8" s="8">
        <f>+C7*$B$8</f>
        <v>20000</v>
      </c>
      <c r="D8" s="8">
        <f>+D7*$B$8</f>
        <v>24000</v>
      </c>
      <c r="E8" s="8">
        <f>+E7*$B$8</f>
        <v>32000</v>
      </c>
      <c r="F8" s="8">
        <f>+F7*$B$8</f>
        <v>40000</v>
      </c>
      <c r="G8" s="6">
        <f>+F8+E8+D8+C8</f>
        <v>116000</v>
      </c>
      <c r="J8" s="6"/>
      <c r="K8" s="6">
        <f>+D7*50%</f>
        <v>30000</v>
      </c>
      <c r="L8" s="6">
        <f>+K8</f>
        <v>30000</v>
      </c>
      <c r="M8" s="6"/>
      <c r="N8" s="6"/>
    </row>
    <row r="9" spans="1:14">
      <c r="A9" t="s">
        <v>14</v>
      </c>
      <c r="C9" s="6">
        <f>+C7-C8</f>
        <v>30000</v>
      </c>
      <c r="D9" s="6">
        <f>+D7-D8</f>
        <v>36000</v>
      </c>
      <c r="E9" s="6">
        <f>+E7-E8</f>
        <v>48000</v>
      </c>
      <c r="F9" s="6">
        <f>+F7-F8</f>
        <v>60000</v>
      </c>
      <c r="G9" s="6"/>
      <c r="J9" s="6"/>
      <c r="K9" s="6"/>
      <c r="L9" s="6">
        <f>+E7*50%</f>
        <v>40000</v>
      </c>
      <c r="M9" s="6">
        <f>+E7*50%</f>
        <v>40000</v>
      </c>
      <c r="N9" s="6"/>
    </row>
    <row r="10" spans="1:14">
      <c r="C10" s="6"/>
      <c r="D10" s="6"/>
      <c r="E10" s="6"/>
      <c r="F10" s="6"/>
      <c r="G10" s="6"/>
      <c r="J10" s="6"/>
      <c r="K10" s="6"/>
      <c r="L10" s="6"/>
      <c r="M10" s="6">
        <f>+F7*50%</f>
        <v>50000</v>
      </c>
      <c r="N10" s="6">
        <f>+M10</f>
        <v>50000</v>
      </c>
    </row>
    <row r="11" spans="1:14">
      <c r="B11" t="s">
        <v>15</v>
      </c>
      <c r="C11" s="6">
        <v>60000</v>
      </c>
      <c r="D11" s="6">
        <f>+C13</f>
        <v>52400</v>
      </c>
      <c r="E11" s="6">
        <f>+D13</f>
        <v>44400</v>
      </c>
      <c r="F11" s="6">
        <f>+E13</f>
        <v>32400</v>
      </c>
      <c r="G11" s="6"/>
      <c r="J11" s="6"/>
      <c r="K11" s="6"/>
      <c r="L11" s="6"/>
      <c r="M11" s="6"/>
      <c r="N11" s="6"/>
    </row>
    <row r="12" spans="1:14" ht="13.5" thickBot="1">
      <c r="B12" t="s">
        <v>16</v>
      </c>
      <c r="C12" s="6">
        <v>22400</v>
      </c>
      <c r="D12" s="6">
        <v>28000</v>
      </c>
      <c r="E12" s="6">
        <v>36000</v>
      </c>
      <c r="F12" s="6">
        <v>44000</v>
      </c>
      <c r="G12" s="6"/>
      <c r="J12" s="6"/>
      <c r="K12" s="6"/>
      <c r="L12" s="6"/>
      <c r="M12" s="6"/>
      <c r="N12" s="6"/>
    </row>
    <row r="13" spans="1:14" ht="13.5" thickBot="1">
      <c r="B13" t="s">
        <v>17</v>
      </c>
      <c r="C13" s="8">
        <f>+C11+C12-C14</f>
        <v>52400</v>
      </c>
      <c r="D13" s="8">
        <f>+D11+D12-D14</f>
        <v>44400</v>
      </c>
      <c r="E13" s="8">
        <f>+E11+E12-E14</f>
        <v>32400</v>
      </c>
      <c r="F13" s="8">
        <f>+F11+F12-F14</f>
        <v>16400</v>
      </c>
      <c r="G13" s="6"/>
      <c r="J13" s="4">
        <f>SUM(J7:J12)</f>
        <v>25000</v>
      </c>
      <c r="K13" s="4">
        <f>SUM(K7:K12)</f>
        <v>55000</v>
      </c>
      <c r="L13" s="4">
        <f>SUM(L7:L12)</f>
        <v>70000</v>
      </c>
      <c r="M13" s="4">
        <f>SUM(M7:M12)</f>
        <v>90000</v>
      </c>
      <c r="N13" s="4">
        <f>SUM(N9:N12)</f>
        <v>50000</v>
      </c>
    </row>
    <row r="14" spans="1:14">
      <c r="A14" t="s">
        <v>14</v>
      </c>
      <c r="C14" s="6">
        <f>+C9</f>
        <v>30000</v>
      </c>
      <c r="D14" s="6">
        <f>+D9</f>
        <v>36000</v>
      </c>
      <c r="E14" s="6">
        <f>+E9</f>
        <v>48000</v>
      </c>
      <c r="F14" s="6">
        <f>+F9</f>
        <v>60000</v>
      </c>
      <c r="G14" s="6"/>
      <c r="I14" t="s">
        <v>18</v>
      </c>
      <c r="J14" s="6"/>
      <c r="K14" s="6"/>
      <c r="L14" s="6"/>
      <c r="M14" s="6"/>
      <c r="N14" s="6"/>
    </row>
    <row r="15" spans="1:14">
      <c r="C15" s="6"/>
      <c r="D15" s="6"/>
      <c r="E15" s="6"/>
      <c r="F15" s="6"/>
      <c r="G15" s="6"/>
      <c r="I15" t="s">
        <v>19</v>
      </c>
      <c r="J15" s="6"/>
      <c r="K15" s="6"/>
      <c r="L15" s="6">
        <f>+C12</f>
        <v>22400</v>
      </c>
      <c r="M15" s="6">
        <f>+D12</f>
        <v>28000</v>
      </c>
      <c r="N15" s="6">
        <f>+E12+F12</f>
        <v>80000</v>
      </c>
    </row>
    <row r="16" spans="1:14">
      <c r="A16" t="s">
        <v>20</v>
      </c>
      <c r="B16">
        <v>5</v>
      </c>
      <c r="C16" s="6">
        <f>+C5*$B$16</f>
        <v>1250</v>
      </c>
      <c r="D16" s="6">
        <f>+D5*$B$16</f>
        <v>1500</v>
      </c>
      <c r="E16" s="6">
        <f>+E5*$B$16</f>
        <v>2000</v>
      </c>
      <c r="F16" s="6">
        <f>+F5*$B$16</f>
        <v>2500</v>
      </c>
      <c r="G16" s="6">
        <f>+F16+E16+D16+C16</f>
        <v>7250</v>
      </c>
      <c r="I16" t="s">
        <v>21</v>
      </c>
      <c r="J16" s="6">
        <f>+C16</f>
        <v>1250</v>
      </c>
      <c r="K16" s="6">
        <f>+D16</f>
        <v>1500</v>
      </c>
      <c r="L16" s="6">
        <f>+E16</f>
        <v>2000</v>
      </c>
      <c r="M16" s="6">
        <f>+F16</f>
        <v>2500</v>
      </c>
      <c r="N16" s="6"/>
    </row>
    <row r="17" spans="1:14">
      <c r="A17" t="s">
        <v>22</v>
      </c>
      <c r="C17" s="6"/>
      <c r="D17" s="6"/>
      <c r="E17" s="6"/>
      <c r="F17" s="6"/>
      <c r="G17" s="6"/>
      <c r="I17" t="s">
        <v>23</v>
      </c>
      <c r="J17" s="6"/>
      <c r="K17" s="6"/>
      <c r="L17" s="6"/>
      <c r="M17" s="6"/>
      <c r="N17" s="6"/>
    </row>
    <row r="18" spans="1:14">
      <c r="B18" t="s">
        <v>24</v>
      </c>
      <c r="C18" s="6">
        <v>5000</v>
      </c>
      <c r="D18" s="6">
        <v>5000</v>
      </c>
      <c r="E18" s="6">
        <v>5000</v>
      </c>
      <c r="F18" s="6">
        <v>5000</v>
      </c>
      <c r="G18" s="6"/>
      <c r="I18" t="s">
        <v>24</v>
      </c>
      <c r="J18" s="6"/>
      <c r="K18" s="6">
        <f>+C18</f>
        <v>5000</v>
      </c>
      <c r="L18" s="6">
        <f>+D18</f>
        <v>5000</v>
      </c>
      <c r="M18" s="6">
        <f>+E18</f>
        <v>5000</v>
      </c>
      <c r="N18" s="6">
        <f>+F18</f>
        <v>5000</v>
      </c>
    </row>
    <row r="19" spans="1:14">
      <c r="B19" t="s">
        <v>25</v>
      </c>
      <c r="C19" s="6">
        <v>400</v>
      </c>
      <c r="D19" s="6">
        <v>400</v>
      </c>
      <c r="E19" s="6">
        <v>400</v>
      </c>
      <c r="F19" s="6">
        <v>400</v>
      </c>
      <c r="G19" s="6"/>
      <c r="I19" t="s">
        <v>25</v>
      </c>
      <c r="J19" s="6">
        <f>+C19</f>
        <v>400</v>
      </c>
      <c r="K19" s="6">
        <f>+D19</f>
        <v>400</v>
      </c>
      <c r="L19" s="6">
        <f>+E19</f>
        <v>400</v>
      </c>
      <c r="M19" s="6">
        <f>+F19</f>
        <v>400</v>
      </c>
      <c r="N19" s="6"/>
    </row>
    <row r="20" spans="1:14">
      <c r="B20" t="s">
        <v>26</v>
      </c>
      <c r="C20" s="6">
        <v>2500</v>
      </c>
      <c r="D20" s="6">
        <v>2500</v>
      </c>
      <c r="E20" s="6">
        <v>2500</v>
      </c>
      <c r="F20" s="6">
        <v>2500</v>
      </c>
      <c r="G20" s="6"/>
      <c r="I20" t="s">
        <v>26</v>
      </c>
      <c r="J20" s="6">
        <f>+C20</f>
        <v>2500</v>
      </c>
      <c r="K20" s="6">
        <f>+D20</f>
        <v>2500</v>
      </c>
      <c r="L20" s="6">
        <f>+E20</f>
        <v>2500</v>
      </c>
      <c r="M20" s="6">
        <f>+F20</f>
        <v>2500</v>
      </c>
      <c r="N20" s="6"/>
    </row>
    <row r="21" spans="1:14">
      <c r="B21" t="s">
        <v>27</v>
      </c>
      <c r="C21" s="8">
        <v>5000</v>
      </c>
      <c r="D21" s="8">
        <v>5000</v>
      </c>
      <c r="E21" s="8">
        <v>5000</v>
      </c>
      <c r="F21" s="8">
        <v>5000</v>
      </c>
      <c r="G21" s="6"/>
      <c r="I21" t="s">
        <v>27</v>
      </c>
      <c r="J21" s="8"/>
      <c r="K21" s="8">
        <f>+C21</f>
        <v>5000</v>
      </c>
      <c r="L21" s="8">
        <f>+D21</f>
        <v>5000</v>
      </c>
      <c r="M21" s="8">
        <f>+E21</f>
        <v>5000</v>
      </c>
      <c r="N21" s="6">
        <f>+F21</f>
        <v>5000</v>
      </c>
    </row>
    <row r="22" spans="1:14">
      <c r="A22" t="s">
        <v>28</v>
      </c>
      <c r="C22" s="6">
        <f>SUM(C18:C21)</f>
        <v>12900</v>
      </c>
      <c r="D22" s="6">
        <f>SUM(D18:D21)</f>
        <v>12900</v>
      </c>
      <c r="E22" s="6">
        <f>SUM(E18:E21)</f>
        <v>12900</v>
      </c>
      <c r="F22" s="6">
        <f>SUM(F18:F21)</f>
        <v>12900</v>
      </c>
      <c r="G22" s="6">
        <f>+F22+E22+D22+C22</f>
        <v>51600</v>
      </c>
      <c r="J22" s="6">
        <f>SUM(J15:J21)</f>
        <v>4150</v>
      </c>
      <c r="K22" s="6">
        <f>SUM(K15:K21)</f>
        <v>14400</v>
      </c>
      <c r="L22" s="6">
        <f>SUM(L15:L21)</f>
        <v>37300</v>
      </c>
      <c r="M22" s="6">
        <f>SUM(M15:M21)</f>
        <v>43400</v>
      </c>
      <c r="N22" s="6"/>
    </row>
    <row r="23" spans="1:14">
      <c r="A23" t="s">
        <v>29</v>
      </c>
      <c r="C23" s="6"/>
      <c r="D23" s="6"/>
      <c r="E23" s="6"/>
      <c r="F23" s="6"/>
      <c r="G23" s="6"/>
      <c r="I23" t="s">
        <v>30</v>
      </c>
      <c r="J23" s="6"/>
      <c r="K23" s="6"/>
      <c r="L23" s="6"/>
      <c r="M23" s="6"/>
      <c r="N23" s="6"/>
    </row>
    <row r="24" spans="1:14">
      <c r="B24" t="s">
        <v>31</v>
      </c>
      <c r="C24" s="6">
        <v>50</v>
      </c>
      <c r="D24" s="6">
        <v>50</v>
      </c>
      <c r="E24" s="6">
        <v>50</v>
      </c>
      <c r="F24" s="6">
        <v>50</v>
      </c>
      <c r="G24" s="6">
        <f>+F24+E24+D24+C24</f>
        <v>200</v>
      </c>
      <c r="I24" t="s">
        <v>31</v>
      </c>
      <c r="J24" s="6">
        <v>3000</v>
      </c>
      <c r="K24" s="6"/>
      <c r="L24" s="6"/>
      <c r="M24" s="6"/>
      <c r="N24" s="6"/>
    </row>
    <row r="25" spans="1:14">
      <c r="B25" t="s">
        <v>32</v>
      </c>
      <c r="C25" s="6"/>
      <c r="D25" s="6">
        <v>67</v>
      </c>
      <c r="E25" s="6">
        <v>67</v>
      </c>
      <c r="F25" s="6">
        <v>67</v>
      </c>
      <c r="G25" s="6">
        <f>+F25+E25+D25+C25</f>
        <v>201</v>
      </c>
      <c r="I25" t="s">
        <v>32</v>
      </c>
      <c r="J25" s="6"/>
      <c r="K25" s="6"/>
      <c r="L25" s="6">
        <v>4000</v>
      </c>
      <c r="M25" s="6"/>
      <c r="N25" s="6"/>
    </row>
    <row r="26" spans="1:14">
      <c r="B26" t="s">
        <v>33</v>
      </c>
      <c r="C26" s="6"/>
      <c r="D26" s="6"/>
      <c r="E26" s="6">
        <v>83</v>
      </c>
      <c r="F26" s="6">
        <v>83</v>
      </c>
      <c r="G26" s="6">
        <f>+F26+E26+D26+C26</f>
        <v>166</v>
      </c>
      <c r="I26" t="s">
        <v>33</v>
      </c>
      <c r="J26" s="6"/>
      <c r="K26" s="6"/>
      <c r="L26" s="6">
        <v>2500</v>
      </c>
      <c r="M26" s="6">
        <v>2500</v>
      </c>
      <c r="N26" s="6"/>
    </row>
    <row r="27" spans="1:14">
      <c r="B27" s="1"/>
      <c r="C27" s="6"/>
      <c r="D27" s="6"/>
      <c r="E27" s="6"/>
      <c r="F27" s="6"/>
      <c r="G27" s="6"/>
      <c r="J27" s="6"/>
      <c r="K27" s="6"/>
      <c r="L27" s="6"/>
      <c r="M27" s="6"/>
      <c r="N27" s="6"/>
    </row>
    <row r="28" spans="1:14">
      <c r="C28" s="6"/>
      <c r="D28" s="6"/>
      <c r="E28" s="6"/>
      <c r="F28" s="6"/>
      <c r="G28" s="6"/>
      <c r="J28" s="6"/>
      <c r="K28" s="6"/>
      <c r="L28" s="6"/>
      <c r="M28" s="6"/>
      <c r="N28" s="6"/>
    </row>
    <row r="29" spans="1:14" ht="13.5" thickBot="1">
      <c r="C29" s="6"/>
      <c r="D29" s="6"/>
      <c r="E29" s="6"/>
      <c r="F29" s="6"/>
      <c r="G29" s="6"/>
      <c r="J29" s="6"/>
      <c r="K29" s="6"/>
      <c r="L29" s="6"/>
      <c r="M29" s="6"/>
      <c r="N29" s="6"/>
    </row>
    <row r="30" spans="1:14" ht="13.5" thickBot="1">
      <c r="A30" t="s">
        <v>34</v>
      </c>
      <c r="C30" s="9">
        <f>+C8-C16-C22-C24-C25-C26</f>
        <v>5800</v>
      </c>
      <c r="D30" s="9">
        <f>+D8-D16-D22-D24-D25-D26</f>
        <v>9483</v>
      </c>
      <c r="E30" s="9">
        <f>+E8-E16-E22-E24-E25-E26</f>
        <v>16900</v>
      </c>
      <c r="F30" s="9">
        <f>+F8-F16-F22-F24-F25-F26</f>
        <v>24400</v>
      </c>
      <c r="G30" s="9">
        <f>+F30+E30+D30+C30</f>
        <v>56583</v>
      </c>
      <c r="J30" s="4">
        <f>+J5+J13-J22-J24-J25-J26</f>
        <v>67850</v>
      </c>
      <c r="K30" s="4">
        <f>+K5+K13-K22-K24-K25-K26</f>
        <v>108450</v>
      </c>
      <c r="L30" s="4">
        <f>+L5+L13-L22-L24-L25-L26</f>
        <v>134650</v>
      </c>
      <c r="M30" s="4">
        <f>+M5+M13-M22-M24-M25-M26</f>
        <v>178750</v>
      </c>
      <c r="N30" s="4"/>
    </row>
    <row r="32" spans="1:14" ht="13.5" thickBot="1"/>
    <row r="33" spans="1:18">
      <c r="A33" s="10"/>
      <c r="B33" s="11"/>
      <c r="C33" s="11"/>
      <c r="D33" s="11"/>
      <c r="E33" s="11"/>
      <c r="F33" s="11"/>
      <c r="G33" s="12"/>
    </row>
    <row r="34" spans="1:18">
      <c r="A34" s="13"/>
      <c r="B34" s="14"/>
      <c r="C34" s="14"/>
      <c r="D34" s="14"/>
      <c r="E34" s="14"/>
      <c r="F34" s="14"/>
      <c r="G34" s="15"/>
    </row>
    <row r="35" spans="1:18">
      <c r="A35" s="16"/>
      <c r="B35" s="14"/>
      <c r="C35" s="14"/>
      <c r="D35" s="14"/>
      <c r="E35" s="14"/>
      <c r="F35" s="14"/>
      <c r="G35" s="15"/>
    </row>
    <row r="36" spans="1:18">
      <c r="A36" s="16"/>
      <c r="B36" s="14"/>
      <c r="C36" s="14"/>
      <c r="D36" s="14"/>
      <c r="E36" s="14"/>
      <c r="F36" s="14"/>
      <c r="G36" s="15"/>
    </row>
    <row r="37" spans="1:18" ht="13.5" thickBot="1">
      <c r="A37" s="16"/>
      <c r="B37" s="14"/>
      <c r="C37" s="14"/>
      <c r="D37" s="14"/>
      <c r="E37" s="14"/>
      <c r="F37" s="14"/>
      <c r="G37" s="15"/>
    </row>
    <row r="38" spans="1:18">
      <c r="A38" s="16"/>
      <c r="B38" s="14"/>
      <c r="C38" s="14"/>
      <c r="D38" s="14"/>
      <c r="E38" s="14"/>
      <c r="F38" s="14"/>
      <c r="G38" s="15"/>
      <c r="M38" s="10"/>
      <c r="N38" s="11"/>
      <c r="O38" s="12"/>
      <c r="P38" s="10"/>
      <c r="Q38" s="11"/>
      <c r="R38" s="12"/>
    </row>
    <row r="39" spans="1:18">
      <c r="A39" s="16"/>
      <c r="B39" s="14"/>
      <c r="C39" s="14"/>
      <c r="D39" s="14"/>
      <c r="E39" s="14"/>
      <c r="F39" s="14"/>
      <c r="G39" s="15"/>
      <c r="M39" s="13" t="s">
        <v>35</v>
      </c>
      <c r="N39" s="14"/>
      <c r="O39" s="15"/>
      <c r="P39" s="16"/>
      <c r="Q39" s="14"/>
      <c r="R39" s="15"/>
    </row>
    <row r="40" spans="1:18">
      <c r="A40" s="16"/>
      <c r="B40" s="14"/>
      <c r="C40" s="14"/>
      <c r="D40" s="14"/>
      <c r="E40" s="14"/>
      <c r="F40" s="14"/>
      <c r="G40" s="15"/>
      <c r="M40" s="16" t="s">
        <v>36</v>
      </c>
      <c r="N40" s="14"/>
      <c r="O40" s="15"/>
      <c r="P40" s="16" t="s">
        <v>37</v>
      </c>
      <c r="Q40" s="14"/>
      <c r="R40" s="15"/>
    </row>
    <row r="41" spans="1:18">
      <c r="A41" s="16"/>
      <c r="B41" s="14"/>
      <c r="C41" s="14"/>
      <c r="D41" s="14"/>
      <c r="E41" s="14"/>
      <c r="F41" s="14"/>
      <c r="G41" s="15"/>
      <c r="M41" s="16" t="s">
        <v>38</v>
      </c>
      <c r="N41" s="14"/>
      <c r="O41" s="15">
        <f>+M30</f>
        <v>178750</v>
      </c>
      <c r="P41" s="16" t="s">
        <v>39</v>
      </c>
      <c r="Q41" s="14"/>
      <c r="R41" s="15">
        <f>+N15</f>
        <v>80000</v>
      </c>
    </row>
    <row r="42" spans="1:18">
      <c r="A42" s="16"/>
      <c r="B42" s="14"/>
      <c r="C42" s="14"/>
      <c r="D42" s="14"/>
      <c r="E42" s="14"/>
      <c r="F42" s="14"/>
      <c r="G42" s="15"/>
      <c r="M42" s="16" t="s">
        <v>40</v>
      </c>
      <c r="N42" s="14"/>
      <c r="O42" s="15">
        <f>+N10</f>
        <v>50000</v>
      </c>
      <c r="P42" s="16" t="s">
        <v>41</v>
      </c>
      <c r="Q42" s="14"/>
      <c r="R42" s="15">
        <f>+N18</f>
        <v>5000</v>
      </c>
    </row>
    <row r="43" spans="1:18" ht="13.5" thickBot="1">
      <c r="A43" s="16"/>
      <c r="B43" s="14"/>
      <c r="C43" s="14"/>
      <c r="D43" s="14"/>
      <c r="E43" s="14"/>
      <c r="F43" s="14"/>
      <c r="G43" s="15"/>
      <c r="M43" s="16" t="s">
        <v>42</v>
      </c>
      <c r="N43" s="14"/>
      <c r="O43" s="15">
        <f>+F13</f>
        <v>16400</v>
      </c>
      <c r="P43" s="16" t="s">
        <v>43</v>
      </c>
      <c r="Q43" s="14"/>
      <c r="R43" s="15">
        <f>+N21</f>
        <v>5000</v>
      </c>
    </row>
    <row r="44" spans="1:18" ht="13.5" thickBot="1">
      <c r="A44" s="16"/>
      <c r="B44" s="14"/>
      <c r="C44" s="14"/>
      <c r="D44" s="14"/>
      <c r="E44" s="14"/>
      <c r="F44" s="14"/>
      <c r="G44" s="15"/>
      <c r="M44" s="16" t="s">
        <v>44</v>
      </c>
      <c r="O44" s="15">
        <v>3000</v>
      </c>
      <c r="P44" s="17" t="s">
        <v>45</v>
      </c>
      <c r="Q44" s="18"/>
      <c r="R44" s="19">
        <f>SUM(R41:R43)</f>
        <v>90000</v>
      </c>
    </row>
    <row r="45" spans="1:18">
      <c r="A45" s="16"/>
      <c r="B45" s="14"/>
      <c r="C45" s="14"/>
      <c r="D45" s="14"/>
      <c r="E45" s="14"/>
      <c r="F45" s="14"/>
      <c r="G45" s="15"/>
      <c r="M45" s="16" t="s">
        <v>46</v>
      </c>
      <c r="O45" s="15">
        <f>-G24</f>
        <v>-200</v>
      </c>
      <c r="P45" s="16"/>
      <c r="Q45" s="14"/>
      <c r="R45" s="15"/>
    </row>
    <row r="46" spans="1:18">
      <c r="A46" s="16"/>
      <c r="B46" s="14"/>
      <c r="C46" s="20"/>
      <c r="D46" s="14"/>
      <c r="E46" s="14"/>
      <c r="F46" s="20"/>
      <c r="G46" s="15"/>
      <c r="M46" s="16" t="s">
        <v>32</v>
      </c>
      <c r="O46" s="15">
        <f>+L25</f>
        <v>4000</v>
      </c>
      <c r="P46" s="16" t="s">
        <v>47</v>
      </c>
      <c r="Q46" s="14"/>
      <c r="R46" s="15">
        <f>+J5+C11</f>
        <v>110000</v>
      </c>
    </row>
    <row r="47" spans="1:18">
      <c r="A47" s="16"/>
      <c r="B47" s="14"/>
      <c r="C47" s="14"/>
      <c r="D47" s="14"/>
      <c r="E47" s="14"/>
      <c r="F47" s="14"/>
      <c r="G47" s="15"/>
      <c r="M47" s="16" t="s">
        <v>48</v>
      </c>
      <c r="N47" s="14"/>
      <c r="O47" s="15">
        <f>-G25</f>
        <v>-201</v>
      </c>
      <c r="P47" s="16" t="s">
        <v>49</v>
      </c>
      <c r="Q47" s="14"/>
      <c r="R47" s="15">
        <f>+R50-R46</f>
        <v>56583</v>
      </c>
    </row>
    <row r="48" spans="1:18">
      <c r="A48" s="16"/>
      <c r="B48" s="14"/>
      <c r="C48" s="14"/>
      <c r="D48" s="14"/>
      <c r="E48" s="14"/>
      <c r="F48" s="14"/>
      <c r="G48" s="15"/>
      <c r="M48" s="16" t="s">
        <v>50</v>
      </c>
      <c r="N48" s="20"/>
      <c r="O48" s="15">
        <v>5000</v>
      </c>
      <c r="P48" s="16"/>
      <c r="Q48" s="14"/>
      <c r="R48" s="15"/>
    </row>
    <row r="49" spans="1:22" ht="13.5" thickBot="1">
      <c r="A49" s="16"/>
      <c r="B49" s="14"/>
      <c r="C49" s="14"/>
      <c r="D49" s="14"/>
      <c r="E49" s="14"/>
      <c r="F49" s="14"/>
      <c r="G49" s="15"/>
      <c r="M49" s="16" t="s">
        <v>51</v>
      </c>
      <c r="N49" s="20"/>
      <c r="O49" s="15">
        <f>-G26</f>
        <v>-166</v>
      </c>
      <c r="P49" s="16"/>
      <c r="Q49" s="14"/>
      <c r="R49" s="15"/>
    </row>
    <row r="50" spans="1:22" ht="13.5" thickBot="1">
      <c r="A50" s="21"/>
      <c r="B50" s="22"/>
      <c r="C50" s="22"/>
      <c r="D50" s="22"/>
      <c r="E50" s="22"/>
      <c r="F50" s="22"/>
      <c r="G50" s="23"/>
      <c r="M50" s="16"/>
      <c r="N50" s="14"/>
      <c r="O50" s="15"/>
      <c r="P50" s="17" t="s">
        <v>52</v>
      </c>
      <c r="Q50" s="3"/>
      <c r="R50" s="19">
        <f>+R52-R44</f>
        <v>166583</v>
      </c>
    </row>
    <row r="51" spans="1:22" ht="13.5" thickBot="1">
      <c r="M51" s="16"/>
      <c r="N51" s="14"/>
      <c r="O51" s="15"/>
      <c r="P51" s="16"/>
      <c r="Q51" s="14"/>
      <c r="R51" s="15"/>
    </row>
    <row r="52" spans="1:22" ht="13.5" thickBot="1">
      <c r="M52" s="17" t="s">
        <v>53</v>
      </c>
      <c r="N52" s="18"/>
      <c r="O52" s="19">
        <f>SUM(O41:O51)</f>
        <v>256583</v>
      </c>
      <c r="P52" s="17" t="s">
        <v>54</v>
      </c>
      <c r="Q52" s="18"/>
      <c r="R52" s="19">
        <f>+O52</f>
        <v>256583</v>
      </c>
    </row>
    <row r="55" spans="1:22">
      <c r="M55" s="1" t="s">
        <v>55</v>
      </c>
      <c r="P55" t="s">
        <v>56</v>
      </c>
    </row>
    <row r="56" spans="1:22">
      <c r="A56" s="1" t="s">
        <v>57</v>
      </c>
      <c r="B56" s="1"/>
      <c r="C56" s="1"/>
      <c r="D56" s="1"/>
      <c r="E56" s="1" t="s">
        <v>58</v>
      </c>
      <c r="N56">
        <v>0</v>
      </c>
      <c r="P56">
        <v>20</v>
      </c>
    </row>
    <row r="57" spans="1:22">
      <c r="A57" s="1" t="s">
        <v>59</v>
      </c>
      <c r="B57" s="1"/>
      <c r="C57" s="1"/>
      <c r="D57" s="1"/>
      <c r="E57" s="1"/>
      <c r="N57" t="s">
        <v>60</v>
      </c>
      <c r="O57" t="s">
        <v>22</v>
      </c>
      <c r="P57" t="s">
        <v>20</v>
      </c>
      <c r="Q57" t="s">
        <v>61</v>
      </c>
    </row>
    <row r="58" spans="1:22">
      <c r="A58" s="1" t="s">
        <v>62</v>
      </c>
      <c r="B58" s="1"/>
      <c r="C58" s="1"/>
      <c r="D58" s="1"/>
      <c r="E58" s="1"/>
      <c r="M58">
        <v>0</v>
      </c>
      <c r="N58">
        <f>+$B$7*M58</f>
        <v>0</v>
      </c>
      <c r="O58">
        <v>0</v>
      </c>
      <c r="P58">
        <f>+M58*$P$56</f>
        <v>0</v>
      </c>
      <c r="Q58">
        <f t="shared" ref="Q58:Q69" si="0">+O58+P58</f>
        <v>0</v>
      </c>
      <c r="S58" s="1" t="s">
        <v>63</v>
      </c>
    </row>
    <row r="59" spans="1:22">
      <c r="A59" s="1"/>
      <c r="B59" s="1"/>
      <c r="C59" s="1"/>
      <c r="D59" s="1"/>
      <c r="E59" s="1"/>
      <c r="M59">
        <v>10</v>
      </c>
      <c r="N59">
        <v>0</v>
      </c>
      <c r="O59">
        <v>0</v>
      </c>
      <c r="P59">
        <v>0</v>
      </c>
      <c r="Q59">
        <f t="shared" si="0"/>
        <v>0</v>
      </c>
    </row>
    <row r="60" spans="1:22">
      <c r="A60" s="1" t="s">
        <v>64</v>
      </c>
      <c r="B60" s="1"/>
      <c r="C60" s="1"/>
      <c r="D60" s="1"/>
      <c r="E60" s="1"/>
      <c r="M60">
        <f t="shared" ref="M60:M69" si="1">+M59+10</f>
        <v>20</v>
      </c>
      <c r="N60">
        <v>0</v>
      </c>
      <c r="O60">
        <v>0</v>
      </c>
      <c r="P60">
        <v>0</v>
      </c>
      <c r="Q60">
        <f t="shared" si="0"/>
        <v>0</v>
      </c>
      <c r="T60" t="s">
        <v>65</v>
      </c>
    </row>
    <row r="61" spans="1:22">
      <c r="M61">
        <f t="shared" si="1"/>
        <v>30</v>
      </c>
      <c r="N61">
        <v>0</v>
      </c>
      <c r="O61">
        <f t="shared" ref="O61:O69" si="2">+O60</f>
        <v>0</v>
      </c>
      <c r="P61">
        <v>0</v>
      </c>
      <c r="Q61">
        <f t="shared" si="0"/>
        <v>0</v>
      </c>
      <c r="S61" s="24"/>
      <c r="T61" s="24"/>
      <c r="U61" s="24"/>
      <c r="V61" s="25" t="s">
        <v>66</v>
      </c>
    </row>
    <row r="62" spans="1:22">
      <c r="A62" s="26" t="s">
        <v>67</v>
      </c>
      <c r="M62">
        <f t="shared" si="1"/>
        <v>40</v>
      </c>
      <c r="N62">
        <v>0</v>
      </c>
      <c r="O62">
        <f t="shared" si="2"/>
        <v>0</v>
      </c>
      <c r="P62">
        <v>0</v>
      </c>
      <c r="Q62">
        <f t="shared" si="0"/>
        <v>0</v>
      </c>
    </row>
    <row r="63" spans="1:22">
      <c r="A63" s="27" t="s">
        <v>68</v>
      </c>
      <c r="M63">
        <f t="shared" si="1"/>
        <v>50</v>
      </c>
      <c r="N63">
        <v>0</v>
      </c>
      <c r="O63">
        <f t="shared" si="2"/>
        <v>0</v>
      </c>
      <c r="P63">
        <v>0</v>
      </c>
      <c r="Q63">
        <f t="shared" si="0"/>
        <v>0</v>
      </c>
      <c r="S63">
        <v>1</v>
      </c>
      <c r="T63" s="28" t="s">
        <v>69</v>
      </c>
      <c r="U63" s="24"/>
    </row>
    <row r="64" spans="1:22">
      <c r="M64">
        <f t="shared" si="1"/>
        <v>60</v>
      </c>
      <c r="N64">
        <v>0</v>
      </c>
      <c r="O64">
        <f t="shared" si="2"/>
        <v>0</v>
      </c>
      <c r="P64">
        <v>0</v>
      </c>
      <c r="Q64">
        <f t="shared" si="0"/>
        <v>0</v>
      </c>
      <c r="T64" t="s">
        <v>70</v>
      </c>
    </row>
    <row r="65" spans="1:22">
      <c r="M65">
        <f t="shared" si="1"/>
        <v>70</v>
      </c>
      <c r="N65">
        <v>0</v>
      </c>
      <c r="O65">
        <f t="shared" si="2"/>
        <v>0</v>
      </c>
      <c r="P65">
        <v>0</v>
      </c>
      <c r="Q65">
        <f t="shared" si="0"/>
        <v>0</v>
      </c>
    </row>
    <row r="66" spans="1:22">
      <c r="A66" s="1" t="s">
        <v>71</v>
      </c>
      <c r="M66">
        <f t="shared" si="1"/>
        <v>80</v>
      </c>
      <c r="N66">
        <v>0</v>
      </c>
      <c r="O66">
        <f t="shared" si="2"/>
        <v>0</v>
      </c>
      <c r="P66">
        <v>0</v>
      </c>
      <c r="Q66">
        <f t="shared" si="0"/>
        <v>0</v>
      </c>
    </row>
    <row r="67" spans="1:22">
      <c r="M67">
        <f t="shared" si="1"/>
        <v>90</v>
      </c>
      <c r="N67">
        <v>0</v>
      </c>
      <c r="O67">
        <f t="shared" si="2"/>
        <v>0</v>
      </c>
      <c r="P67">
        <v>0</v>
      </c>
      <c r="Q67">
        <f t="shared" si="0"/>
        <v>0</v>
      </c>
      <c r="S67" s="24"/>
      <c r="T67" s="24">
        <f>+O58</f>
        <v>0</v>
      </c>
      <c r="U67" s="24"/>
      <c r="V67">
        <f>+T67</f>
        <v>0</v>
      </c>
    </row>
    <row r="68" spans="1:22">
      <c r="B68" t="s">
        <v>72</v>
      </c>
      <c r="C68" t="s">
        <v>2</v>
      </c>
      <c r="D68">
        <v>250</v>
      </c>
      <c r="M68">
        <f t="shared" si="1"/>
        <v>100</v>
      </c>
      <c r="N68">
        <f>+$B$7*M68</f>
        <v>0</v>
      </c>
      <c r="O68">
        <f t="shared" si="2"/>
        <v>0</v>
      </c>
      <c r="P68">
        <v>0</v>
      </c>
      <c r="Q68">
        <f t="shared" si="0"/>
        <v>0</v>
      </c>
    </row>
    <row r="69" spans="1:22">
      <c r="C69" t="s">
        <v>73</v>
      </c>
      <c r="D69">
        <v>300</v>
      </c>
      <c r="M69">
        <f t="shared" si="1"/>
        <v>110</v>
      </c>
      <c r="N69">
        <v>0</v>
      </c>
      <c r="O69">
        <f t="shared" si="2"/>
        <v>0</v>
      </c>
      <c r="P69">
        <v>0</v>
      </c>
      <c r="Q69">
        <f t="shared" si="0"/>
        <v>0</v>
      </c>
      <c r="S69" s="29" t="s">
        <v>74</v>
      </c>
      <c r="T69" s="30">
        <v>600</v>
      </c>
      <c r="V69">
        <f>1-(T69/T70)</f>
        <v>0.8</v>
      </c>
    </row>
    <row r="70" spans="1:22">
      <c r="C70" t="s">
        <v>4</v>
      </c>
      <c r="D70">
        <v>400</v>
      </c>
      <c r="T70" s="31">
        <v>3000</v>
      </c>
    </row>
    <row r="71" spans="1:22">
      <c r="C71" t="s">
        <v>5</v>
      </c>
      <c r="D71">
        <v>500</v>
      </c>
    </row>
    <row r="72" spans="1:22" ht="13.5" thickBot="1"/>
    <row r="73" spans="1:22">
      <c r="A73" t="s">
        <v>75</v>
      </c>
      <c r="S73" s="10" t="s">
        <v>63</v>
      </c>
      <c r="T73" s="11"/>
      <c r="U73" s="11" t="s">
        <v>76</v>
      </c>
      <c r="V73" s="32">
        <f>+V67/V69</f>
        <v>0</v>
      </c>
    </row>
    <row r="74" spans="1:22" ht="13.5" thickBot="1">
      <c r="A74" t="s">
        <v>77</v>
      </c>
      <c r="S74" s="21"/>
      <c r="T74" s="22"/>
      <c r="U74" s="22" t="s">
        <v>78</v>
      </c>
      <c r="V74" s="33" t="e">
        <f>+V73/N56</f>
        <v>#DIV/0!</v>
      </c>
    </row>
    <row r="75" spans="1:22">
      <c r="A75" t="s">
        <v>79</v>
      </c>
    </row>
    <row r="77" spans="1:22">
      <c r="A77" s="1" t="s">
        <v>80</v>
      </c>
      <c r="B77" t="s">
        <v>81</v>
      </c>
    </row>
    <row r="80" spans="1:22">
      <c r="A80" s="1" t="s">
        <v>82</v>
      </c>
      <c r="E80" t="s">
        <v>83</v>
      </c>
      <c r="F80" t="s">
        <v>84</v>
      </c>
    </row>
    <row r="81" spans="1:20">
      <c r="C81" t="s">
        <v>2</v>
      </c>
      <c r="D81">
        <v>280</v>
      </c>
      <c r="E81">
        <v>80</v>
      </c>
      <c r="F81">
        <f>+E81*D81</f>
        <v>22400</v>
      </c>
    </row>
    <row r="82" spans="1:20">
      <c r="C82" t="s">
        <v>73</v>
      </c>
      <c r="D82">
        <v>350</v>
      </c>
      <c r="E82">
        <v>80</v>
      </c>
      <c r="F82">
        <f>+E82*D82</f>
        <v>28000</v>
      </c>
    </row>
    <row r="83" spans="1:20">
      <c r="C83" t="s">
        <v>4</v>
      </c>
      <c r="D83">
        <v>450</v>
      </c>
      <c r="E83">
        <v>80</v>
      </c>
      <c r="F83">
        <f>+E83*D83</f>
        <v>36000</v>
      </c>
    </row>
    <row r="84" spans="1:20">
      <c r="C84" t="s">
        <v>5</v>
      </c>
      <c r="D84">
        <v>550</v>
      </c>
      <c r="E84">
        <v>80</v>
      </c>
      <c r="F84">
        <f>+E84*D84</f>
        <v>44000</v>
      </c>
    </row>
    <row r="85" spans="1:20">
      <c r="A85" t="s">
        <v>85</v>
      </c>
    </row>
    <row r="87" spans="1:20">
      <c r="A87" s="1" t="s">
        <v>86</v>
      </c>
    </row>
    <row r="89" spans="1:20">
      <c r="B89" t="s">
        <v>87</v>
      </c>
      <c r="M89" t="s">
        <v>88</v>
      </c>
    </row>
    <row r="90" spans="1:20">
      <c r="B90" t="s">
        <v>89</v>
      </c>
    </row>
    <row r="91" spans="1:20">
      <c r="M91">
        <v>1</v>
      </c>
      <c r="N91" t="s">
        <v>90</v>
      </c>
    </row>
    <row r="92" spans="1:20">
      <c r="A92" s="1" t="s">
        <v>91</v>
      </c>
      <c r="M92">
        <v>2</v>
      </c>
      <c r="N92" t="s">
        <v>92</v>
      </c>
    </row>
    <row r="93" spans="1:20">
      <c r="B93" t="s">
        <v>24</v>
      </c>
      <c r="D93" s="6">
        <v>-5000</v>
      </c>
      <c r="E93" t="s">
        <v>93</v>
      </c>
      <c r="M93">
        <v>3</v>
      </c>
      <c r="N93" t="s">
        <v>94</v>
      </c>
    </row>
    <row r="94" spans="1:20">
      <c r="B94" t="s">
        <v>25</v>
      </c>
      <c r="D94" s="6">
        <v>-400</v>
      </c>
      <c r="E94" t="s">
        <v>95</v>
      </c>
    </row>
    <row r="95" spans="1:20">
      <c r="B95" t="s">
        <v>96</v>
      </c>
      <c r="D95" s="6">
        <v>-2500</v>
      </c>
      <c r="E95" t="s">
        <v>95</v>
      </c>
      <c r="M95" t="s">
        <v>5</v>
      </c>
    </row>
    <row r="96" spans="1:20">
      <c r="B96" t="s">
        <v>27</v>
      </c>
      <c r="D96" s="6">
        <v>-5000</v>
      </c>
      <c r="E96" t="s">
        <v>93</v>
      </c>
      <c r="M96">
        <v>1</v>
      </c>
      <c r="N96" t="s">
        <v>97</v>
      </c>
      <c r="P96" s="24" t="s">
        <v>98</v>
      </c>
      <c r="R96" s="24">
        <f>+O41+O42+O43</f>
        <v>245150</v>
      </c>
      <c r="S96" s="34">
        <f>+R96/R97</f>
        <v>2.7238888888888888</v>
      </c>
      <c r="T96" t="s">
        <v>99</v>
      </c>
    </row>
    <row r="97" spans="1:20">
      <c r="P97" t="s">
        <v>100</v>
      </c>
      <c r="R97">
        <f>+R44</f>
        <v>90000</v>
      </c>
      <c r="S97" s="34"/>
    </row>
    <row r="98" spans="1:20">
      <c r="A98" s="1" t="s">
        <v>101</v>
      </c>
      <c r="S98" s="34"/>
    </row>
    <row r="99" spans="1:20">
      <c r="S99" s="34"/>
    </row>
    <row r="100" spans="1:20">
      <c r="A100" t="s">
        <v>102</v>
      </c>
      <c r="M100">
        <v>2</v>
      </c>
      <c r="N100" t="s">
        <v>103</v>
      </c>
      <c r="P100" s="24" t="s">
        <v>104</v>
      </c>
      <c r="R100" s="24">
        <f>+O41+O42</f>
        <v>228750</v>
      </c>
      <c r="S100" s="34">
        <f>+R100/R101</f>
        <v>2.5416666666666665</v>
      </c>
      <c r="T100" t="s">
        <v>105</v>
      </c>
    </row>
    <row r="101" spans="1:20">
      <c r="P101" t="s">
        <v>100</v>
      </c>
      <c r="R101">
        <f>+R97</f>
        <v>90000</v>
      </c>
      <c r="S101" s="34"/>
    </row>
    <row r="102" spans="1:20">
      <c r="A102" t="s">
        <v>106</v>
      </c>
      <c r="C102" t="s">
        <v>4</v>
      </c>
      <c r="D102">
        <v>5000</v>
      </c>
      <c r="E102" t="s">
        <v>107</v>
      </c>
      <c r="S102" s="34"/>
    </row>
    <row r="103" spans="1:20">
      <c r="A103" t="s">
        <v>108</v>
      </c>
      <c r="C103" t="s">
        <v>109</v>
      </c>
      <c r="D103">
        <v>4000</v>
      </c>
      <c r="E103" s="26" t="s">
        <v>110</v>
      </c>
      <c r="S103" s="34"/>
    </row>
    <row r="104" spans="1:20">
      <c r="A104" t="s">
        <v>111</v>
      </c>
      <c r="C104" t="s">
        <v>2</v>
      </c>
      <c r="D104">
        <v>3000</v>
      </c>
      <c r="E104" t="s">
        <v>112</v>
      </c>
      <c r="S104" s="34"/>
    </row>
    <row r="105" spans="1:20">
      <c r="M105">
        <v>3</v>
      </c>
      <c r="N105" t="s">
        <v>113</v>
      </c>
      <c r="P105" s="24" t="s">
        <v>114</v>
      </c>
      <c r="R105" s="24">
        <f>+O41</f>
        <v>178750</v>
      </c>
      <c r="S105" s="34">
        <f>+R105/R106</f>
        <v>1.9861111111111112</v>
      </c>
      <c r="T105" t="s">
        <v>115</v>
      </c>
    </row>
    <row r="106" spans="1:20">
      <c r="P106" t="s">
        <v>100</v>
      </c>
      <c r="R106">
        <f>+R101</f>
        <v>90000</v>
      </c>
    </row>
    <row r="109" spans="1:20">
      <c r="M109">
        <v>1</v>
      </c>
      <c r="N109" t="s">
        <v>116</v>
      </c>
      <c r="P109" s="24" t="s">
        <v>117</v>
      </c>
      <c r="Q109" s="24"/>
      <c r="R109">
        <f>+R106</f>
        <v>90000</v>
      </c>
      <c r="S109">
        <f>+R109/R110</f>
        <v>0.35076369050170902</v>
      </c>
      <c r="T109" t="s">
        <v>118</v>
      </c>
    </row>
    <row r="110" spans="1:20">
      <c r="A110" s="1"/>
      <c r="P110" t="s">
        <v>119</v>
      </c>
      <c r="R110">
        <f>+R52</f>
        <v>256583</v>
      </c>
    </row>
    <row r="114" spans="13:20">
      <c r="M114">
        <v>1</v>
      </c>
      <c r="N114" t="s">
        <v>120</v>
      </c>
      <c r="P114" s="24" t="s">
        <v>121</v>
      </c>
      <c r="Q114" s="24"/>
      <c r="R114" s="31">
        <f>+F8</f>
        <v>40000</v>
      </c>
      <c r="S114">
        <f>+R114/R115</f>
        <v>3.4986442753433047</v>
      </c>
      <c r="T114" t="s">
        <v>122</v>
      </c>
    </row>
    <row r="115" spans="13:20">
      <c r="P115" t="s">
        <v>123</v>
      </c>
      <c r="R115" s="31">
        <f>+O44+O45+O46+O47+O48+O49</f>
        <v>11433</v>
      </c>
      <c r="T115" t="s">
        <v>124</v>
      </c>
    </row>
    <row r="117" spans="13:20">
      <c r="M117">
        <v>2</v>
      </c>
      <c r="N117" t="s">
        <v>125</v>
      </c>
      <c r="P117" s="24" t="s">
        <v>126</v>
      </c>
      <c r="Q117" s="24"/>
      <c r="R117" s="31">
        <f>+R114</f>
        <v>40000</v>
      </c>
      <c r="S117">
        <f>+R117/R118</f>
        <v>2.4390243902439024</v>
      </c>
      <c r="T117" t="s">
        <v>127</v>
      </c>
    </row>
    <row r="118" spans="13:20">
      <c r="P118" t="s">
        <v>128</v>
      </c>
      <c r="R118" s="31">
        <f>+O43</f>
        <v>16400</v>
      </c>
      <c r="T118" t="s">
        <v>129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</vt:lpstr>
      <vt:lpstr>'1'!Área_de_impresión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Managerial</dc:creator>
  <cp:lastModifiedBy>Managerial</cp:lastModifiedBy>
  <dcterms:created xsi:type="dcterms:W3CDTF">2021-05-28T00:19:40Z</dcterms:created>
  <dcterms:modified xsi:type="dcterms:W3CDTF">2021-05-28T00:22:20Z</dcterms:modified>
</cp:coreProperties>
</file>