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Escritorio\"/>
    </mc:Choice>
  </mc:AlternateContent>
  <bookViews>
    <workbookView xWindow="0" yWindow="0" windowWidth="20490" windowHeight="7755"/>
  </bookViews>
  <sheets>
    <sheet name="EJERCICIO 1" sheetId="1" r:id="rId1"/>
  </sheets>
  <definedNames>
    <definedName name="_xlnm.Print_Area" localSheetId="0">'EJERCICIO 1'!$Q$16:$X$59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84" i="1" l="1"/>
  <c r="AE82" i="1"/>
  <c r="AE81" i="1"/>
  <c r="AE80" i="1"/>
  <c r="AE79" i="1"/>
  <c r="AE78" i="1"/>
  <c r="AE76" i="1"/>
  <c r="AE75" i="1"/>
  <c r="AE74" i="1"/>
  <c r="AE60" i="1"/>
  <c r="AE69" i="1"/>
  <c r="AE57" i="1"/>
  <c r="AE49" i="1"/>
  <c r="AE48" i="1"/>
  <c r="AE47" i="1"/>
  <c r="AE59" i="1"/>
  <c r="AE70" i="1"/>
  <c r="AB70" i="1"/>
  <c r="AB56" i="1"/>
  <c r="AB55" i="1"/>
  <c r="AB54" i="1"/>
  <c r="AB53" i="1"/>
  <c r="AB52" i="1"/>
  <c r="AB51" i="1"/>
  <c r="AB50" i="1"/>
  <c r="AB49" i="1"/>
  <c r="AB48" i="1"/>
  <c r="AB47" i="1"/>
  <c r="AF41" i="1"/>
  <c r="AG41" i="1"/>
  <c r="AG39" i="1"/>
  <c r="AG36" i="1"/>
  <c r="AF33" i="1"/>
  <c r="AG32" i="1"/>
  <c r="AF28" i="1"/>
  <c r="AF27" i="1"/>
  <c r="AF26" i="1"/>
  <c r="AF25" i="1"/>
  <c r="AF24" i="1"/>
  <c r="AF23" i="1"/>
  <c r="AF22" i="1"/>
  <c r="AF21" i="1"/>
  <c r="AG20" i="1"/>
  <c r="AF19" i="1"/>
  <c r="AG40" i="1"/>
  <c r="AD40" i="1"/>
  <c r="AD41" i="1"/>
  <c r="AE41" i="1"/>
  <c r="AD38" i="1"/>
  <c r="AD37" i="1"/>
  <c r="AD35" i="1"/>
  <c r="AD34" i="1"/>
  <c r="AD31" i="1"/>
  <c r="AE30" i="1"/>
  <c r="AD29" i="1"/>
  <c r="AC41" i="1"/>
  <c r="AB41" i="1"/>
  <c r="R22" i="1"/>
  <c r="Q23" i="1" s="1"/>
  <c r="AB19" i="1" s="1"/>
  <c r="AB22" i="1"/>
  <c r="W26" i="1"/>
  <c r="X25" i="1"/>
  <c r="W25" i="1"/>
  <c r="Q28" i="1"/>
  <c r="R28" i="1"/>
  <c r="Q29" i="1" s="1"/>
  <c r="W18" i="1"/>
  <c r="W17" i="1"/>
  <c r="Q25" i="1"/>
  <c r="Q22" i="1"/>
  <c r="N69" i="1"/>
  <c r="M69" i="1"/>
  <c r="AB33" i="1"/>
  <c r="AC32" i="1"/>
  <c r="AB31" i="1"/>
  <c r="AC30" i="1"/>
  <c r="AB29" i="1"/>
  <c r="AB24" i="1"/>
  <c r="AB23" i="1"/>
  <c r="AC20" i="1"/>
  <c r="Q57" i="1"/>
  <c r="W49" i="1"/>
  <c r="U52" i="1"/>
  <c r="U50" i="1"/>
  <c r="U49" i="1"/>
  <c r="Q49" i="1"/>
  <c r="W40" i="1"/>
  <c r="T40" i="1"/>
  <c r="Q43" i="1"/>
  <c r="Q41" i="1"/>
  <c r="Q40" i="1"/>
  <c r="X36" i="1"/>
  <c r="X34" i="1"/>
  <c r="X33" i="1"/>
  <c r="U36" i="1"/>
  <c r="U34" i="1"/>
  <c r="U33" i="1"/>
  <c r="M64" i="1"/>
  <c r="N65" i="1"/>
  <c r="T25" i="1"/>
  <c r="R26" i="1"/>
  <c r="R25" i="1"/>
  <c r="U20" i="1"/>
  <c r="R19" i="1"/>
  <c r="Q18" i="1"/>
  <c r="R18" i="1"/>
  <c r="R17" i="1"/>
  <c r="Q17" i="1"/>
  <c r="N56" i="1"/>
  <c r="M55" i="1"/>
  <c r="N53" i="1"/>
  <c r="M52" i="1"/>
  <c r="N49" i="1"/>
  <c r="M48" i="1"/>
  <c r="M47" i="1"/>
  <c r="N45" i="1"/>
  <c r="M44" i="1"/>
  <c r="M41" i="1"/>
  <c r="N43" i="1"/>
  <c r="N42" i="1"/>
  <c r="N39" i="1"/>
  <c r="M38" i="1"/>
  <c r="M35" i="1"/>
  <c r="N37" i="1"/>
  <c r="N36" i="1"/>
  <c r="N34" i="1"/>
  <c r="M33" i="1"/>
  <c r="N29" i="1"/>
  <c r="M28" i="1"/>
  <c r="N25" i="1"/>
  <c r="M24" i="1"/>
  <c r="N22" i="1"/>
  <c r="M21" i="1"/>
  <c r="AB21" i="1" l="1"/>
  <c r="G21" i="1"/>
</calcChain>
</file>

<file path=xl/sharedStrings.xml><?xml version="1.0" encoding="utf-8"?>
<sst xmlns="http://schemas.openxmlformats.org/spreadsheetml/2006/main" count="170" uniqueCount="107">
  <si>
    <t>Sueldos   10000</t>
  </si>
  <si>
    <t>Recibimos de recursos humanos la planilla de sueldos que se pagarán el 10 de Agosto</t>
  </si>
  <si>
    <t>se paga contra cheque brou el mismo dia</t>
  </si>
  <si>
    <t>Bps            460</t>
  </si>
  <si>
    <t>se abonará el 10 de agosto</t>
  </si>
  <si>
    <t>Antel         7800</t>
  </si>
  <si>
    <t>Ute            6980</t>
  </si>
  <si>
    <t>Recibimos las siguientes facturas de julio</t>
  </si>
  <si>
    <t>Sueldos</t>
  </si>
  <si>
    <t>Antel</t>
  </si>
  <si>
    <t>Se pagan los siguientes cargos del mes anterior</t>
  </si>
  <si>
    <t>Se deposita el dinero en la cuenta corriente</t>
  </si>
  <si>
    <t>Se venden 160 lacteos x a 850 y se otorga un descuento por pronto pago de 5%</t>
  </si>
  <si>
    <t>Se reparan 2 PC por $ uru 20000 y se abona en efectivo</t>
  </si>
  <si>
    <t>Se compran maquinarias embotelladoras a $ur 200,000 se abonan contra cuenta Banco c/c</t>
  </si>
  <si>
    <t>Compramos 50 lacteos X a $ uru 500 c/u y los pagaremos a 30 días</t>
  </si>
  <si>
    <t>ACTIVO</t>
  </si>
  <si>
    <t>BALANCE GENERAL</t>
  </si>
  <si>
    <t>Sueldos   50000</t>
  </si>
  <si>
    <t>Recibimos de recursos humanos la planilla de sueldos que se pagarán el 10 de julio</t>
  </si>
  <si>
    <t>Bps            5000</t>
  </si>
  <si>
    <t>se abonará el 10 de julio</t>
  </si>
  <si>
    <t>Antel         10000</t>
  </si>
  <si>
    <t>Ute            9000</t>
  </si>
  <si>
    <t>Recibimos las facturas de Servicios del mes de junio</t>
  </si>
  <si>
    <t>Compramos 200 lacteos X a $uru 450 c/u y pagamos con cheque banco brou</t>
  </si>
  <si>
    <t>Se compra un vehiculo de reparto por 80000 a la automotora 19 y se pagará a 30 días</t>
  </si>
  <si>
    <t>Se compran 10 PC a 50000 y se abonan en efectivo  (Bco c/c)</t>
  </si>
  <si>
    <t>y acordamos pagarle a los 30 dias</t>
  </si>
  <si>
    <t>lacteos X a $ urug 500 c/u</t>
  </si>
  <si>
    <t>milk SA compra al distribuidor (aco SRL) una partida de 150 lacteos X</t>
  </si>
  <si>
    <t>Pas + PN</t>
  </si>
  <si>
    <t>Activo</t>
  </si>
  <si>
    <t>Ganancias</t>
  </si>
  <si>
    <t>Perdidas</t>
  </si>
  <si>
    <t>Haber</t>
  </si>
  <si>
    <t>Debe</t>
  </si>
  <si>
    <t>Aportan $ urug 1,000,000 y abren una cuenta corriente en el Brou donde depositan el dinero</t>
  </si>
  <si>
    <t xml:space="preserve">      Situacion Patrimonial</t>
  </si>
  <si>
    <t xml:space="preserve">         Resultados</t>
  </si>
  <si>
    <t xml:space="preserve">   Balance de numeros</t>
  </si>
  <si>
    <t>Cuentas</t>
  </si>
  <si>
    <t>Los Socios N y Z  deciden formar una sociedad (milk SA) para comprar y revender lacteo X</t>
  </si>
  <si>
    <t>Banco c/c   500000</t>
  </si>
  <si>
    <t>BALANCE DE COMPROBACION</t>
  </si>
  <si>
    <t>PASIVO</t>
  </si>
  <si>
    <t>PASO 3</t>
  </si>
  <si>
    <t>LIBRO DIARIO:</t>
  </si>
  <si>
    <t>EXAMEN FINAL - AUXILIAR ADMINISTRATIVO CONTABLE</t>
  </si>
  <si>
    <t>Vendimos 200 lacteos X a $ urug 800 c/u y los cobramos en efectivo que de depositan del el banco</t>
  </si>
  <si>
    <t>Vendimos 400 lacteos X a $ urug 800 c/u a Independiente SA y los cobraremos a 30 días</t>
  </si>
  <si>
    <t>Bco c/c</t>
  </si>
  <si>
    <t>Capital</t>
  </si>
  <si>
    <t>Mercaderías</t>
  </si>
  <si>
    <t>IVA</t>
  </si>
  <si>
    <t>Banco c/c</t>
  </si>
  <si>
    <t>Muebles y útiles</t>
  </si>
  <si>
    <t>Acreedores</t>
  </si>
  <si>
    <t>Milk SA compra una estantería a Muebleria Oeste SA por $urug 15000</t>
  </si>
  <si>
    <t>Pc e impresoras</t>
  </si>
  <si>
    <t>Rodados</t>
  </si>
  <si>
    <t>Ventas</t>
  </si>
  <si>
    <t>CMV</t>
  </si>
  <si>
    <t>Mercaderias</t>
  </si>
  <si>
    <t>Deudores por venta</t>
  </si>
  <si>
    <t>UTE</t>
  </si>
  <si>
    <t>Servicios a Pagar</t>
  </si>
  <si>
    <t>BPS</t>
  </si>
  <si>
    <t>bco c/c</t>
  </si>
  <si>
    <t>Sueldos a pagar</t>
  </si>
  <si>
    <t>capital</t>
  </si>
  <si>
    <t>PC e impresoras</t>
  </si>
  <si>
    <t>Amortizaciones</t>
  </si>
  <si>
    <t>Am ac PC e impresoras</t>
  </si>
  <si>
    <t>Am Ac M y U</t>
  </si>
  <si>
    <t>Am Ac Rodados</t>
  </si>
  <si>
    <t>Muebles y utiles</t>
  </si>
  <si>
    <t xml:space="preserve">    Acreedores</t>
  </si>
  <si>
    <t>Ds x ventas</t>
  </si>
  <si>
    <t>Servicios a pagar</t>
  </si>
  <si>
    <t>Amort</t>
  </si>
  <si>
    <t>Am Ac Muy</t>
  </si>
  <si>
    <t>Banco</t>
  </si>
  <si>
    <t>am ac pc</t>
  </si>
  <si>
    <t>am ac rod</t>
  </si>
  <si>
    <t>Am ac rodados</t>
  </si>
  <si>
    <t>Am ac de m y u</t>
  </si>
  <si>
    <t>DxV</t>
  </si>
  <si>
    <t>Serv a pagar</t>
  </si>
  <si>
    <t>Resultados del período</t>
  </si>
  <si>
    <t>Deudores por Venta</t>
  </si>
  <si>
    <t>Amort Ac de PC e impresoras</t>
  </si>
  <si>
    <t>Amort Ac de Rodados</t>
  </si>
  <si>
    <t>Amort Ac de Muebles y útiles</t>
  </si>
  <si>
    <t>TOTAL ACTIVO</t>
  </si>
  <si>
    <t>PASIVO + PN</t>
  </si>
  <si>
    <t>PATRIMONIO NETO</t>
  </si>
  <si>
    <t>Acredores</t>
  </si>
  <si>
    <t>Sueldos a Pagar</t>
  </si>
  <si>
    <t>TOTAL PASIVO</t>
  </si>
  <si>
    <t>Resultado del Período</t>
  </si>
  <si>
    <t>TOTAL PN</t>
  </si>
  <si>
    <t>ESTADO DE RESULTADOS</t>
  </si>
  <si>
    <t>Costo de Mercad. Vendidas</t>
  </si>
  <si>
    <t>Utilidad Bruta</t>
  </si>
  <si>
    <t>Ute</t>
  </si>
  <si>
    <t>Resultado del período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</si>
</sst>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0" xfId="0" applyFill="1"/>
    <xf numFmtId="0" fontId="1" fillId="0" borderId="0" xfId="0" applyFont="1"/>
    <xf numFmtId="3" fontId="0" fillId="2" borderId="1" xfId="0" applyNumberForma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3" fontId="0" fillId="2" borderId="4" xfId="0" applyNumberFormat="1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1" fillId="2" borderId="0" xfId="0" applyFont="1" applyFill="1"/>
    <xf numFmtId="0" fontId="0" fillId="0" borderId="9" xfId="0" applyBorder="1"/>
    <xf numFmtId="0" fontId="0" fillId="0" borderId="10" xfId="0" applyBorder="1"/>
    <xf numFmtId="0" fontId="0" fillId="0" borderId="11" xfId="0" applyBorder="1"/>
    <xf numFmtId="16" fontId="0" fillId="0" borderId="0" xfId="0" applyNumberFormat="1"/>
    <xf numFmtId="16" fontId="1" fillId="0" borderId="0" xfId="0" applyNumberFormat="1" applyFont="1"/>
    <xf numFmtId="3" fontId="0" fillId="0" borderId="9" xfId="0" applyNumberFormat="1" applyBorder="1"/>
    <xf numFmtId="3" fontId="0" fillId="0" borderId="10" xfId="0" applyNumberFormat="1" applyBorder="1"/>
    <xf numFmtId="0" fontId="0" fillId="0" borderId="12" xfId="0" applyBorder="1"/>
    <xf numFmtId="0" fontId="0" fillId="0" borderId="13" xfId="0" applyBorder="1"/>
    <xf numFmtId="3" fontId="0" fillId="2" borderId="0" xfId="0" applyNumberFormat="1" applyFill="1"/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0" fontId="0" fillId="0" borderId="14" xfId="0" applyBorder="1"/>
    <xf numFmtId="14" fontId="1" fillId="2" borderId="0" xfId="0" applyNumberFormat="1" applyFont="1" applyFill="1"/>
    <xf numFmtId="3" fontId="0" fillId="0" borderId="0" xfId="0" applyNumberForma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3" fontId="0" fillId="0" borderId="16" xfId="0" applyNumberFormat="1" applyBorder="1"/>
    <xf numFmtId="3" fontId="0" fillId="0" borderId="14" xfId="0" applyNumberFormat="1" applyBorder="1"/>
    <xf numFmtId="0" fontId="0" fillId="0" borderId="18" xfId="0" applyBorder="1"/>
    <xf numFmtId="16" fontId="1" fillId="2" borderId="0" xfId="0" applyNumberFormat="1" applyFont="1" applyFill="1"/>
    <xf numFmtId="0" fontId="0" fillId="0" borderId="19" xfId="0" applyBorder="1"/>
    <xf numFmtId="0" fontId="0" fillId="0" borderId="20" xfId="0" applyBorder="1"/>
    <xf numFmtId="0" fontId="0" fillId="3" borderId="23" xfId="0" applyFill="1" applyBorder="1"/>
    <xf numFmtId="0" fontId="0" fillId="3" borderId="3" xfId="0" applyFill="1" applyBorder="1"/>
    <xf numFmtId="0" fontId="0" fillId="3" borderId="24" xfId="0" applyFill="1" applyBorder="1"/>
    <xf numFmtId="0" fontId="0" fillId="3" borderId="6" xfId="0" applyFill="1" applyBorder="1"/>
    <xf numFmtId="0" fontId="0" fillId="3" borderId="8" xfId="0" applyFill="1" applyBorder="1"/>
    <xf numFmtId="0" fontId="0" fillId="3" borderId="25" xfId="0" applyFill="1" applyBorder="1"/>
    <xf numFmtId="0" fontId="2" fillId="0" borderId="11" xfId="0" applyFont="1" applyBorder="1"/>
    <xf numFmtId="0" fontId="2" fillId="0" borderId="0" xfId="0" applyFont="1"/>
    <xf numFmtId="16" fontId="2" fillId="0" borderId="0" xfId="0" applyNumberFormat="1" applyFont="1"/>
    <xf numFmtId="0" fontId="2" fillId="0" borderId="14" xfId="0" applyFont="1" applyBorder="1"/>
    <xf numFmtId="3" fontId="0" fillId="0" borderId="15" xfId="0" applyNumberFormat="1" applyBorder="1"/>
    <xf numFmtId="3" fontId="0" fillId="0" borderId="11" xfId="0" applyNumberFormat="1" applyBorder="1"/>
    <xf numFmtId="0" fontId="0" fillId="0" borderId="2" xfId="0" applyBorder="1"/>
    <xf numFmtId="3" fontId="1" fillId="0" borderId="0" xfId="0" applyNumberFormat="1" applyFont="1"/>
    <xf numFmtId="0" fontId="1" fillId="0" borderId="11" xfId="0" applyFont="1" applyBorder="1"/>
    <xf numFmtId="3" fontId="0" fillId="0" borderId="0" xfId="0" applyNumberFormat="1" applyAlignment="1">
      <alignment horizontal="right"/>
    </xf>
    <xf numFmtId="0" fontId="2" fillId="0" borderId="22" xfId="0" applyFont="1" applyBorder="1"/>
    <xf numFmtId="0" fontId="2" fillId="0" borderId="18" xfId="0" applyFont="1" applyBorder="1"/>
    <xf numFmtId="3" fontId="0" fillId="4" borderId="0" xfId="0" applyNumberFormat="1" applyFill="1"/>
    <xf numFmtId="3" fontId="0" fillId="4" borderId="10" xfId="0" applyNumberFormat="1" applyFill="1" applyBorder="1"/>
    <xf numFmtId="0" fontId="0" fillId="4" borderId="15" xfId="0" applyFill="1" applyBorder="1"/>
    <xf numFmtId="3" fontId="0" fillId="4" borderId="9" xfId="0" applyNumberFormat="1" applyFill="1" applyBorder="1"/>
    <xf numFmtId="3" fontId="0" fillId="4" borderId="15" xfId="0" applyNumberFormat="1" applyFill="1" applyBorder="1"/>
    <xf numFmtId="3" fontId="0" fillId="4" borderId="11" xfId="0" applyNumberFormat="1" applyFill="1" applyBorder="1"/>
    <xf numFmtId="3" fontId="0" fillId="4" borderId="26" xfId="0" applyNumberFormat="1" applyFill="1" applyBorder="1"/>
    <xf numFmtId="3" fontId="0" fillId="0" borderId="21" xfId="0" applyNumberFormat="1" applyBorder="1"/>
    <xf numFmtId="0" fontId="0" fillId="4" borderId="2" xfId="0" applyFill="1" applyBorder="1"/>
    <xf numFmtId="0" fontId="0" fillId="4" borderId="0" xfId="0" applyFill="1"/>
    <xf numFmtId="0" fontId="0" fillId="4" borderId="11" xfId="0" applyFill="1" applyBorder="1"/>
    <xf numFmtId="3" fontId="0" fillId="0" borderId="20" xfId="0" applyNumberFormat="1" applyBorder="1"/>
    <xf numFmtId="3" fontId="0" fillId="2" borderId="2" xfId="0" applyNumberFormat="1" applyFill="1" applyBorder="1"/>
    <xf numFmtId="0" fontId="0" fillId="2" borderId="0" xfId="0" applyFill="1" applyBorder="1"/>
    <xf numFmtId="0" fontId="0" fillId="0" borderId="0" xfId="0" applyBorder="1"/>
    <xf numFmtId="3" fontId="0" fillId="0" borderId="4" xfId="0" applyNumberFormat="1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590550</xdr:colOff>
      <xdr:row>0</xdr:row>
      <xdr:rowOff>0</xdr:rowOff>
    </xdr:from>
    <xdr:to>
      <xdr:col>10</xdr:col>
      <xdr:colOff>504825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6A59D08A-FE9C-45E2-B32A-7AD673F13D2C}"/>
            </a:ext>
          </a:extLst>
        </xdr:cNvPr>
        <xdr:cNvSpPr>
          <a:spLocks noChangeShapeType="1"/>
        </xdr:cNvSpPr>
      </xdr:nvSpPr>
      <xdr:spPr bwMode="auto">
        <a:xfrm>
          <a:off x="5924550" y="0"/>
          <a:ext cx="22002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495300</xdr:colOff>
      <xdr:row>0</xdr:row>
      <xdr:rowOff>0</xdr:rowOff>
    </xdr:from>
    <xdr:to>
      <xdr:col>10</xdr:col>
      <xdr:colOff>466725</xdr:colOff>
      <xdr:row>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xmlns="" id="{5C4EF2C9-D8E2-4608-A762-27E78A81A205}"/>
            </a:ext>
          </a:extLst>
        </xdr:cNvPr>
        <xdr:cNvSpPr>
          <a:spLocks noChangeShapeType="1"/>
        </xdr:cNvSpPr>
      </xdr:nvSpPr>
      <xdr:spPr bwMode="auto">
        <a:xfrm>
          <a:off x="4305300" y="0"/>
          <a:ext cx="37814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85725</xdr:colOff>
      <xdr:row>0</xdr:row>
      <xdr:rowOff>0</xdr:rowOff>
    </xdr:from>
    <xdr:to>
      <xdr:col>10</xdr:col>
      <xdr:colOff>495300</xdr:colOff>
      <xdr:row>0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xmlns="" id="{5E3A153E-1D1F-400A-96A1-7AB73E0C07FC}"/>
            </a:ext>
          </a:extLst>
        </xdr:cNvPr>
        <xdr:cNvSpPr>
          <a:spLocks noChangeShapeType="1"/>
        </xdr:cNvSpPr>
      </xdr:nvSpPr>
      <xdr:spPr bwMode="auto">
        <a:xfrm>
          <a:off x="6943725" y="0"/>
          <a:ext cx="11715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209550</xdr:colOff>
      <xdr:row>39</xdr:row>
      <xdr:rowOff>66676</xdr:rowOff>
    </xdr:from>
    <xdr:to>
      <xdr:col>32</xdr:col>
      <xdr:colOff>180975</xdr:colOff>
      <xdr:row>39</xdr:row>
      <xdr:rowOff>76200</xdr:rowOff>
    </xdr:to>
    <xdr:cxnSp macro="">
      <xdr:nvCxnSpPr>
        <xdr:cNvPr id="6" name="Conector recto de flecha 5"/>
        <xdr:cNvCxnSpPr/>
      </xdr:nvCxnSpPr>
      <xdr:spPr>
        <a:xfrm>
          <a:off x="24517350" y="6419851"/>
          <a:ext cx="1495425" cy="952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01"/>
  <sheetViews>
    <sheetView tabSelected="1" topLeftCell="W60" workbookViewId="0">
      <selection activeCell="Y85" sqref="Y85"/>
    </sheetView>
  </sheetViews>
  <sheetFormatPr baseColWidth="10" defaultRowHeight="12.75" x14ac:dyDescent="0.2"/>
  <cols>
    <col min="1" max="1" width="1.42578125" customWidth="1"/>
    <col min="2" max="2" width="13.28515625" customWidth="1"/>
    <col min="3" max="3" width="22" customWidth="1"/>
    <col min="4" max="4" width="11.85546875" hidden="1" customWidth="1"/>
    <col min="5" max="5" width="21.7109375" customWidth="1"/>
    <col min="6" max="6" width="14.5703125" customWidth="1"/>
    <col min="7" max="7" width="10.85546875" customWidth="1"/>
    <col min="27" max="27" width="29.28515625" customWidth="1"/>
  </cols>
  <sheetData>
    <row r="1" spans="1:35" x14ac:dyDescent="0.2">
      <c r="A1" t="s">
        <v>48</v>
      </c>
      <c r="B1" s="1"/>
      <c r="C1" s="1"/>
      <c r="D1" s="1"/>
      <c r="E1" s="1"/>
      <c r="F1" s="1"/>
      <c r="G1" s="1"/>
      <c r="H1" s="1"/>
    </row>
    <row r="2" spans="1:35" x14ac:dyDescent="0.2">
      <c r="J2" s="2" t="s">
        <v>47</v>
      </c>
      <c r="M2" t="s">
        <v>36</v>
      </c>
      <c r="N2" t="s">
        <v>35</v>
      </c>
      <c r="Q2" s="2"/>
      <c r="AA2" s="12" t="s">
        <v>46</v>
      </c>
      <c r="AB2" s="1"/>
      <c r="AC2" s="1"/>
      <c r="AD2" s="1"/>
      <c r="AE2" s="1"/>
      <c r="AF2" s="1"/>
      <c r="AG2" s="1"/>
      <c r="AH2" s="1"/>
      <c r="AI2" s="1"/>
    </row>
    <row r="3" spans="1:35" x14ac:dyDescent="0.2">
      <c r="C3" t="s">
        <v>16</v>
      </c>
      <c r="E3" t="s">
        <v>45</v>
      </c>
      <c r="J3" s="25"/>
      <c r="K3" s="16"/>
      <c r="L3" s="25"/>
      <c r="M3" s="25"/>
      <c r="N3" s="25"/>
      <c r="AA3" s="1" t="s">
        <v>44</v>
      </c>
      <c r="AB3" s="1"/>
      <c r="AC3" s="1"/>
      <c r="AD3" s="1"/>
      <c r="AE3" s="1"/>
      <c r="AF3" s="1"/>
      <c r="AG3" s="1"/>
      <c r="AH3" s="1"/>
      <c r="AI3" s="1"/>
    </row>
    <row r="4" spans="1:35" x14ac:dyDescent="0.2">
      <c r="K4" s="16"/>
      <c r="AA4" s="1"/>
      <c r="AB4" s="1"/>
      <c r="AC4" s="1"/>
      <c r="AD4" s="1"/>
      <c r="AE4" s="1"/>
      <c r="AF4" s="1"/>
      <c r="AG4" s="1"/>
      <c r="AH4" s="1"/>
      <c r="AI4" s="1"/>
    </row>
    <row r="5" spans="1:35" x14ac:dyDescent="0.2">
      <c r="C5" t="s">
        <v>43</v>
      </c>
      <c r="K5" s="16"/>
      <c r="AA5" s="1"/>
      <c r="AB5" s="1"/>
      <c r="AC5" s="1"/>
      <c r="AD5" s="1"/>
      <c r="AE5" s="1"/>
      <c r="AF5" s="1"/>
      <c r="AG5" s="1"/>
      <c r="AH5" s="1"/>
      <c r="AI5" s="1"/>
    </row>
    <row r="6" spans="1:35" x14ac:dyDescent="0.2">
      <c r="K6" s="16"/>
      <c r="AA6" s="1"/>
      <c r="AB6" s="1"/>
      <c r="AC6" s="1"/>
      <c r="AD6" s="1"/>
      <c r="AE6" s="1"/>
      <c r="AF6" s="1"/>
      <c r="AG6" s="1"/>
      <c r="AH6" s="1"/>
      <c r="AI6" s="1"/>
    </row>
    <row r="7" spans="1:35" x14ac:dyDescent="0.2">
      <c r="K7" s="16"/>
      <c r="AA7" s="1"/>
      <c r="AB7" s="1"/>
      <c r="AC7" s="1"/>
      <c r="AD7" s="1"/>
      <c r="AE7" s="1"/>
      <c r="AF7" s="1"/>
      <c r="AG7" s="1"/>
      <c r="AH7" s="1"/>
      <c r="AI7" s="1"/>
    </row>
    <row r="8" spans="1:35" x14ac:dyDescent="0.2">
      <c r="K8" s="16"/>
      <c r="AA8" s="1"/>
      <c r="AB8" s="1"/>
      <c r="AC8" s="1"/>
      <c r="AD8" s="1"/>
      <c r="AE8" s="1"/>
      <c r="AF8" s="1"/>
      <c r="AG8" s="1"/>
      <c r="AH8" s="1"/>
      <c r="AI8" s="1"/>
    </row>
    <row r="9" spans="1:35" x14ac:dyDescent="0.2">
      <c r="K9" s="16"/>
      <c r="AA9" s="1"/>
      <c r="AB9" s="1"/>
      <c r="AC9" s="1"/>
      <c r="AD9" s="1"/>
      <c r="AE9" s="1"/>
      <c r="AF9" s="1"/>
      <c r="AG9" s="1"/>
      <c r="AH9" s="1"/>
      <c r="AI9" s="1"/>
    </row>
    <row r="10" spans="1:35" x14ac:dyDescent="0.2">
      <c r="K10" s="16"/>
      <c r="AA10" s="1"/>
      <c r="AB10" s="1"/>
      <c r="AC10" s="1"/>
      <c r="AD10" s="1"/>
      <c r="AE10" s="1"/>
      <c r="AF10" s="1"/>
      <c r="AG10" s="1"/>
      <c r="AH10" s="1"/>
      <c r="AI10" s="1"/>
    </row>
    <row r="11" spans="1:35" x14ac:dyDescent="0.2">
      <c r="K11" s="16"/>
      <c r="AA11" s="1"/>
      <c r="AB11" s="1"/>
      <c r="AC11" s="1"/>
      <c r="AD11" s="1"/>
      <c r="AE11" s="1"/>
      <c r="AF11" s="1"/>
      <c r="AG11" s="1"/>
      <c r="AH11" s="1"/>
      <c r="AI11" s="1"/>
    </row>
    <row r="12" spans="1:35" x14ac:dyDescent="0.2">
      <c r="K12" s="16"/>
      <c r="AA12" s="1"/>
      <c r="AB12" s="1"/>
      <c r="AC12" s="1"/>
      <c r="AD12" s="1"/>
      <c r="AE12" s="1"/>
      <c r="AF12" s="1"/>
      <c r="AG12" s="1"/>
      <c r="AH12" s="1"/>
      <c r="AI12" s="1"/>
    </row>
    <row r="13" spans="1:35" x14ac:dyDescent="0.2">
      <c r="K13" s="16"/>
      <c r="AA13" s="1"/>
      <c r="AB13" s="1"/>
      <c r="AC13" s="1"/>
      <c r="AD13" s="1"/>
      <c r="AE13" s="1"/>
      <c r="AF13" s="1"/>
      <c r="AG13" s="1"/>
      <c r="AH13" s="1"/>
      <c r="AI13" s="1"/>
    </row>
    <row r="14" spans="1:35" x14ac:dyDescent="0.2">
      <c r="K14" s="16"/>
      <c r="AA14" s="1"/>
      <c r="AB14" s="1"/>
      <c r="AC14" s="1"/>
      <c r="AD14" s="1"/>
      <c r="AE14" s="1"/>
      <c r="AF14" s="1"/>
      <c r="AG14" s="1"/>
      <c r="AH14" s="1"/>
      <c r="AI14" s="1"/>
    </row>
    <row r="15" spans="1:35" x14ac:dyDescent="0.2">
      <c r="K15" s="16"/>
      <c r="AA15" s="1"/>
      <c r="AB15" s="1"/>
      <c r="AC15" s="1"/>
      <c r="AD15" s="1"/>
      <c r="AE15" s="1"/>
      <c r="AF15" s="1"/>
      <c r="AG15" s="1"/>
      <c r="AH15" s="1"/>
      <c r="AI15" s="1"/>
    </row>
    <row r="16" spans="1:35" ht="13.5" thickBot="1" x14ac:dyDescent="0.25">
      <c r="B16" s="26">
        <v>40330</v>
      </c>
      <c r="C16" s="1"/>
      <c r="D16" s="1"/>
      <c r="E16" s="1"/>
      <c r="F16" s="1"/>
      <c r="G16" s="1"/>
      <c r="H16" s="1"/>
      <c r="J16" s="43" t="s">
        <v>51</v>
      </c>
      <c r="M16" s="56">
        <v>1000000</v>
      </c>
      <c r="N16" s="18"/>
      <c r="Q16" s="46" t="s">
        <v>55</v>
      </c>
      <c r="R16" s="24"/>
      <c r="T16" s="46" t="s">
        <v>70</v>
      </c>
      <c r="U16" s="24"/>
      <c r="W16" s="46" t="s">
        <v>54</v>
      </c>
      <c r="X16" s="24"/>
      <c r="AA16" s="1"/>
      <c r="AB16" s="1"/>
      <c r="AC16" s="1"/>
      <c r="AD16" s="1"/>
      <c r="AE16" s="1"/>
      <c r="AF16" s="1"/>
      <c r="AG16" s="1"/>
      <c r="AH16" s="1"/>
      <c r="AI16" s="1"/>
    </row>
    <row r="17" spans="2:33" x14ac:dyDescent="0.2">
      <c r="B17" s="12" t="s">
        <v>42</v>
      </c>
      <c r="C17" s="12"/>
      <c r="D17" s="12"/>
      <c r="E17" s="12"/>
      <c r="F17" s="12"/>
      <c r="G17" s="12"/>
      <c r="H17" s="1"/>
      <c r="J17" s="15"/>
      <c r="K17" s="44" t="s">
        <v>52</v>
      </c>
      <c r="M17" s="19"/>
      <c r="N17" s="58">
        <v>1000000</v>
      </c>
      <c r="Q17" s="55">
        <f>+M16</f>
        <v>1000000</v>
      </c>
      <c r="R17" s="59">
        <f>+N22</f>
        <v>610000</v>
      </c>
      <c r="U17" s="57">
        <v>1000000</v>
      </c>
      <c r="W17" s="55">
        <f>+M21</f>
        <v>110000</v>
      </c>
      <c r="X17" s="57">
        <v>35200</v>
      </c>
      <c r="AA17" s="42" t="s">
        <v>41</v>
      </c>
      <c r="AB17" s="41" t="s">
        <v>40</v>
      </c>
      <c r="AC17" s="40"/>
      <c r="AD17" s="41" t="s">
        <v>39</v>
      </c>
      <c r="AE17" s="40"/>
      <c r="AF17" s="41" t="s">
        <v>38</v>
      </c>
      <c r="AG17" s="40"/>
    </row>
    <row r="18" spans="2:33" ht="13.5" thickBot="1" x14ac:dyDescent="0.25">
      <c r="B18" s="12" t="s">
        <v>37</v>
      </c>
      <c r="C18" s="12"/>
      <c r="D18" s="12"/>
      <c r="E18" s="12"/>
      <c r="F18" s="12"/>
      <c r="G18" s="12"/>
      <c r="H18" s="1"/>
      <c r="J18" s="15"/>
      <c r="M18" s="19"/>
      <c r="N18" s="18"/>
      <c r="Q18" s="55">
        <f>+M35</f>
        <v>195200</v>
      </c>
      <c r="R18" s="60">
        <f>+N29</f>
        <v>61000</v>
      </c>
      <c r="U18" s="15"/>
      <c r="W18" s="55">
        <f>+M24</f>
        <v>3300</v>
      </c>
      <c r="X18" s="65">
        <v>64000</v>
      </c>
      <c r="AA18" s="39"/>
      <c r="AB18" s="38" t="s">
        <v>36</v>
      </c>
      <c r="AC18" s="37" t="s">
        <v>35</v>
      </c>
      <c r="AD18" s="38" t="s">
        <v>34</v>
      </c>
      <c r="AE18" s="37" t="s">
        <v>33</v>
      </c>
      <c r="AF18" s="38" t="s">
        <v>32</v>
      </c>
      <c r="AG18" s="37" t="s">
        <v>31</v>
      </c>
    </row>
    <row r="19" spans="2:33" ht="13.5" thickBot="1" x14ac:dyDescent="0.25">
      <c r="B19" s="26">
        <v>40334</v>
      </c>
      <c r="C19" s="12"/>
      <c r="D19" s="12"/>
      <c r="E19" s="12"/>
      <c r="F19" s="12"/>
      <c r="G19" s="12"/>
      <c r="H19" s="1"/>
      <c r="J19" s="21"/>
      <c r="K19" s="16"/>
      <c r="L19" s="20"/>
      <c r="M19" s="19"/>
      <c r="N19" s="18"/>
      <c r="Q19" s="49"/>
      <c r="R19" s="61">
        <f>+N49</f>
        <v>108000</v>
      </c>
      <c r="T19" s="25"/>
      <c r="U19" s="21"/>
      <c r="W19" s="64">
        <v>11000</v>
      </c>
      <c r="X19" s="15"/>
      <c r="AA19" s="53" t="s">
        <v>82</v>
      </c>
      <c r="AB19" s="62">
        <f>+Q23</f>
        <v>400220</v>
      </c>
      <c r="AC19" s="35"/>
      <c r="AD19" s="36"/>
      <c r="AE19" s="35"/>
      <c r="AF19" s="66">
        <f>+AB19</f>
        <v>400220</v>
      </c>
      <c r="AG19" s="35"/>
    </row>
    <row r="20" spans="2:33" x14ac:dyDescent="0.2">
      <c r="B20" s="12" t="s">
        <v>30</v>
      </c>
      <c r="C20" s="12"/>
      <c r="D20" s="12"/>
      <c r="E20" s="12"/>
      <c r="F20" s="12"/>
      <c r="G20" s="12"/>
      <c r="H20" s="1"/>
      <c r="J20" s="43" t="s">
        <v>53</v>
      </c>
      <c r="M20" s="56">
        <v>500000</v>
      </c>
      <c r="N20" s="18"/>
      <c r="R20">
        <v>10980</v>
      </c>
      <c r="U20" s="51">
        <f>+U17</f>
        <v>1000000</v>
      </c>
      <c r="W20" s="64">
        <v>17600</v>
      </c>
      <c r="X20" s="15"/>
      <c r="AA20" s="54" t="s">
        <v>52</v>
      </c>
      <c r="AB20" s="32"/>
      <c r="AC20" s="31">
        <f>+U20</f>
        <v>1000000</v>
      </c>
      <c r="AD20" s="30"/>
      <c r="AE20" s="31"/>
      <c r="AF20" s="30"/>
      <c r="AG20" s="31">
        <f>+AC20</f>
        <v>1000000</v>
      </c>
    </row>
    <row r="21" spans="2:33" x14ac:dyDescent="0.2">
      <c r="B21" s="12"/>
      <c r="C21" s="12">
        <v>1000</v>
      </c>
      <c r="D21" s="12" t="s">
        <v>29</v>
      </c>
      <c r="E21" s="12"/>
      <c r="F21" s="12">
        <v>500</v>
      </c>
      <c r="G21" s="12">
        <f>+F21*C21</f>
        <v>500000</v>
      </c>
      <c r="H21" s="1"/>
      <c r="J21" s="43" t="s">
        <v>54</v>
      </c>
      <c r="M21" s="56">
        <f>+M20*0.22</f>
        <v>110000</v>
      </c>
      <c r="N21" s="18"/>
      <c r="R21">
        <v>5000</v>
      </c>
      <c r="U21" s="15"/>
      <c r="W21" s="64">
        <v>18000</v>
      </c>
      <c r="X21" s="15"/>
      <c r="AA21" s="54" t="s">
        <v>54</v>
      </c>
      <c r="AB21" s="32">
        <f>+W26</f>
        <v>64880</v>
      </c>
      <c r="AC21" s="31"/>
      <c r="AD21" s="30"/>
      <c r="AE21" s="31"/>
      <c r="AF21" s="30">
        <f>+AB21</f>
        <v>64880</v>
      </c>
      <c r="AG21" s="31"/>
    </row>
    <row r="22" spans="2:33" x14ac:dyDescent="0.2">
      <c r="B22" s="26">
        <v>40336</v>
      </c>
      <c r="C22" s="12"/>
      <c r="D22" s="12"/>
      <c r="E22" s="12"/>
      <c r="F22" s="12"/>
      <c r="G22" s="12"/>
      <c r="H22" s="1"/>
      <c r="J22" s="21"/>
      <c r="K22" s="45" t="s">
        <v>55</v>
      </c>
      <c r="L22" s="20"/>
      <c r="M22" s="19"/>
      <c r="N22" s="58">
        <f>+M21+M20</f>
        <v>610000</v>
      </c>
      <c r="Q22" s="27">
        <f>SUM(Q17:Q19)</f>
        <v>1195200</v>
      </c>
      <c r="R22" s="27">
        <f>SUM(R17:R21)</f>
        <v>794980</v>
      </c>
      <c r="U22" s="15"/>
      <c r="W22" s="64">
        <v>1980</v>
      </c>
      <c r="X22" s="15"/>
      <c r="AA22" s="54" t="s">
        <v>63</v>
      </c>
      <c r="AB22" s="32">
        <f>+Q29</f>
        <v>290000</v>
      </c>
      <c r="AC22" s="31"/>
      <c r="AD22" s="30"/>
      <c r="AE22" s="31"/>
      <c r="AF22" s="30">
        <f t="shared" ref="AF22:AF28" si="0">+AB22</f>
        <v>290000</v>
      </c>
      <c r="AG22" s="31"/>
    </row>
    <row r="23" spans="2:33" x14ac:dyDescent="0.2">
      <c r="B23" s="12" t="s">
        <v>58</v>
      </c>
      <c r="C23" s="12"/>
      <c r="D23" s="12"/>
      <c r="E23" s="12"/>
      <c r="F23" s="12"/>
      <c r="G23" s="12"/>
      <c r="H23" s="1"/>
      <c r="J23" s="43" t="s">
        <v>56</v>
      </c>
      <c r="M23" s="19">
        <v>15000</v>
      </c>
      <c r="N23" s="18"/>
      <c r="Q23" s="50">
        <f>+Q22-R22</f>
        <v>400220</v>
      </c>
      <c r="U23" s="15"/>
      <c r="W23" s="64">
        <v>2200</v>
      </c>
      <c r="X23" s="15"/>
      <c r="AA23" s="54" t="s">
        <v>59</v>
      </c>
      <c r="AB23" s="32">
        <f>+T25</f>
        <v>50000</v>
      </c>
      <c r="AC23" s="31"/>
      <c r="AD23" s="30"/>
      <c r="AE23" s="31"/>
      <c r="AF23" s="30">
        <f t="shared" si="0"/>
        <v>50000</v>
      </c>
      <c r="AG23" s="31"/>
    </row>
    <row r="24" spans="2:33" x14ac:dyDescent="0.2">
      <c r="B24" s="12" t="s">
        <v>28</v>
      </c>
      <c r="C24" s="12"/>
      <c r="D24" s="12"/>
      <c r="E24" s="12"/>
      <c r="F24" s="12"/>
      <c r="G24" s="12"/>
      <c r="H24" s="1"/>
      <c r="J24" s="43" t="s">
        <v>54</v>
      </c>
      <c r="M24" s="56">
        <f>+M23*0.22</f>
        <v>3300</v>
      </c>
      <c r="N24" s="18"/>
      <c r="Q24" s="46" t="s">
        <v>63</v>
      </c>
      <c r="R24" s="25"/>
      <c r="T24" s="46" t="s">
        <v>71</v>
      </c>
      <c r="U24" s="24"/>
      <c r="W24" s="25"/>
      <c r="AA24" s="54" t="s">
        <v>73</v>
      </c>
      <c r="AB24" s="32">
        <f>-U58</f>
        <v>-833</v>
      </c>
      <c r="AC24" s="31"/>
      <c r="AD24" s="30"/>
      <c r="AE24" s="31"/>
      <c r="AF24" s="30">
        <f t="shared" si="0"/>
        <v>-833</v>
      </c>
      <c r="AG24" s="31"/>
    </row>
    <row r="25" spans="2:33" x14ac:dyDescent="0.2">
      <c r="B25" s="34">
        <v>42163</v>
      </c>
      <c r="C25" s="12"/>
      <c r="D25" s="12"/>
      <c r="E25" s="12"/>
      <c r="F25" s="12"/>
      <c r="G25" s="12"/>
      <c r="H25" s="1"/>
      <c r="J25" s="15"/>
      <c r="K25" s="44" t="s">
        <v>57</v>
      </c>
      <c r="M25" s="19"/>
      <c r="N25" s="18">
        <f>+M24+M23</f>
        <v>18300</v>
      </c>
      <c r="Q25" s="55">
        <f>+M20</f>
        <v>500000</v>
      </c>
      <c r="R25" s="59">
        <f>+N39</f>
        <v>100000</v>
      </c>
      <c r="T25" s="27">
        <f>+M27</f>
        <v>50000</v>
      </c>
      <c r="U25" s="28"/>
      <c r="W25" s="27">
        <f>SUM(W17:W24)</f>
        <v>164080</v>
      </c>
      <c r="X25" s="27">
        <f>SUM(X17:X24)</f>
        <v>99200</v>
      </c>
      <c r="AA25" s="54" t="s">
        <v>60</v>
      </c>
      <c r="AB25" s="32">
        <v>80000</v>
      </c>
      <c r="AC25" s="31"/>
      <c r="AD25" s="30"/>
      <c r="AE25" s="31"/>
      <c r="AF25" s="30">
        <f t="shared" si="0"/>
        <v>80000</v>
      </c>
      <c r="AG25" s="31"/>
    </row>
    <row r="26" spans="2:33" ht="13.5" thickBot="1" x14ac:dyDescent="0.25">
      <c r="B26" s="12" t="s">
        <v>27</v>
      </c>
      <c r="C26" s="12"/>
      <c r="D26" s="12"/>
      <c r="E26" s="12"/>
      <c r="F26" s="12"/>
      <c r="G26" s="12"/>
      <c r="H26" s="1"/>
      <c r="J26" s="21"/>
      <c r="L26" s="20"/>
      <c r="M26" s="19"/>
      <c r="N26" s="18"/>
      <c r="Q26" s="63">
        <v>90000</v>
      </c>
      <c r="R26" s="61">
        <f>+N45</f>
        <v>200000</v>
      </c>
      <c r="U26" s="15"/>
      <c r="W26" s="27">
        <f>+W25-X25</f>
        <v>64880</v>
      </c>
      <c r="AA26" s="54" t="s">
        <v>85</v>
      </c>
      <c r="AB26" s="32">
        <v>-1333</v>
      </c>
      <c r="AC26" s="31"/>
      <c r="AD26" s="30"/>
      <c r="AE26" s="31"/>
      <c r="AF26" s="30">
        <f t="shared" si="0"/>
        <v>-1333</v>
      </c>
      <c r="AG26" s="31"/>
    </row>
    <row r="27" spans="2:33" x14ac:dyDescent="0.2">
      <c r="C27" s="12"/>
      <c r="D27" s="12"/>
      <c r="E27" s="12"/>
      <c r="F27" s="12"/>
      <c r="G27" s="12"/>
      <c r="H27" s="1"/>
      <c r="J27" s="43" t="s">
        <v>59</v>
      </c>
      <c r="M27" s="19">
        <v>50000</v>
      </c>
      <c r="N27" s="18"/>
      <c r="Q27" s="27"/>
      <c r="R27" s="48"/>
      <c r="U27" s="15"/>
      <c r="AA27" s="54" t="s">
        <v>76</v>
      </c>
      <c r="AB27" s="32">
        <v>15000</v>
      </c>
      <c r="AC27" s="31"/>
      <c r="AD27" s="30"/>
      <c r="AE27" s="31"/>
      <c r="AF27" s="30">
        <f t="shared" si="0"/>
        <v>15000</v>
      </c>
      <c r="AG27" s="31"/>
    </row>
    <row r="28" spans="2:33" x14ac:dyDescent="0.2">
      <c r="B28" s="34">
        <v>42164</v>
      </c>
      <c r="C28" s="12"/>
      <c r="D28" s="12"/>
      <c r="E28" s="12"/>
      <c r="F28" s="12"/>
      <c r="G28" s="12"/>
      <c r="H28" s="1"/>
      <c r="J28" s="43" t="s">
        <v>54</v>
      </c>
      <c r="M28" s="56">
        <f>+M27*0.22</f>
        <v>11000</v>
      </c>
      <c r="N28" s="18"/>
      <c r="Q28" s="48">
        <f>SUM(Q25:Q27)</f>
        <v>590000</v>
      </c>
      <c r="R28" s="48">
        <f>SUM(R25:R27)</f>
        <v>300000</v>
      </c>
      <c r="U28" s="15"/>
      <c r="AA28" s="54" t="s">
        <v>86</v>
      </c>
      <c r="AB28" s="32">
        <v>-250</v>
      </c>
      <c r="AC28" s="31"/>
      <c r="AD28" s="30"/>
      <c r="AE28" s="31"/>
      <c r="AF28" s="30">
        <f t="shared" si="0"/>
        <v>-250</v>
      </c>
      <c r="AG28" s="31"/>
    </row>
    <row r="29" spans="2:33" x14ac:dyDescent="0.2">
      <c r="B29" s="34"/>
      <c r="C29" s="12"/>
      <c r="D29" s="12"/>
      <c r="E29" s="12"/>
      <c r="F29" s="12"/>
      <c r="G29" s="12"/>
      <c r="H29" s="1"/>
      <c r="J29" s="15"/>
      <c r="K29" s="44" t="s">
        <v>51</v>
      </c>
      <c r="M29" s="19"/>
      <c r="N29" s="58">
        <f>+M28+M27</f>
        <v>61000</v>
      </c>
      <c r="Q29" s="27">
        <f>+Q28-R28</f>
        <v>290000</v>
      </c>
      <c r="R29" s="15"/>
      <c r="U29" s="15"/>
      <c r="AA29" s="54" t="s">
        <v>72</v>
      </c>
      <c r="AB29" s="32">
        <f>-AB28-AB26-AB24</f>
        <v>2416</v>
      </c>
      <c r="AC29" s="31"/>
      <c r="AD29" s="30">
        <f>+AB29</f>
        <v>2416</v>
      </c>
      <c r="AE29" s="31"/>
      <c r="AF29" s="30"/>
      <c r="AG29" s="31"/>
    </row>
    <row r="30" spans="2:33" x14ac:dyDescent="0.2">
      <c r="B30" s="12" t="s">
        <v>26</v>
      </c>
      <c r="C30" s="12"/>
      <c r="D30" s="12"/>
      <c r="E30" s="12"/>
      <c r="F30" s="12"/>
      <c r="G30" s="12"/>
      <c r="H30" s="1"/>
      <c r="J30" s="15"/>
      <c r="M30" s="19"/>
      <c r="N30" s="18"/>
      <c r="AA30" s="54" t="s">
        <v>61</v>
      </c>
      <c r="AB30" s="32"/>
      <c r="AC30" s="31">
        <f>+X36</f>
        <v>480000</v>
      </c>
      <c r="AD30" s="30"/>
      <c r="AE30" s="31">
        <f>+AC30</f>
        <v>480000</v>
      </c>
      <c r="AF30" s="30"/>
      <c r="AG30" s="31"/>
    </row>
    <row r="31" spans="2:33" x14ac:dyDescent="0.2">
      <c r="B31" s="26">
        <v>40338</v>
      </c>
      <c r="C31" s="12"/>
      <c r="D31" s="12"/>
      <c r="E31" s="12"/>
      <c r="F31" s="12"/>
      <c r="G31" s="12"/>
      <c r="H31" s="1"/>
      <c r="J31" s="21"/>
      <c r="K31" s="16"/>
      <c r="L31" s="20"/>
      <c r="M31" s="19"/>
      <c r="N31" s="18"/>
      <c r="Q31" s="44" t="s">
        <v>76</v>
      </c>
      <c r="T31" s="44" t="s">
        <v>77</v>
      </c>
      <c r="W31" s="44" t="s">
        <v>61</v>
      </c>
      <c r="AA31" s="54" t="s">
        <v>62</v>
      </c>
      <c r="AB31" s="32">
        <f>+Q43</f>
        <v>300000</v>
      </c>
      <c r="AC31" s="31"/>
      <c r="AD31" s="30">
        <f>+AB31</f>
        <v>300000</v>
      </c>
      <c r="AE31" s="31"/>
      <c r="AF31" s="30"/>
      <c r="AG31" s="31"/>
    </row>
    <row r="32" spans="2:33" x14ac:dyDescent="0.2">
      <c r="B32" s="26"/>
      <c r="C32" s="12"/>
      <c r="D32" s="12"/>
      <c r="E32" s="12"/>
      <c r="F32" s="12"/>
      <c r="G32" s="12"/>
      <c r="H32" s="1"/>
      <c r="J32" s="43" t="s">
        <v>60</v>
      </c>
      <c r="M32" s="19">
        <v>80000</v>
      </c>
      <c r="N32" s="18"/>
      <c r="Q32" s="25"/>
      <c r="R32" s="24"/>
      <c r="T32" s="25"/>
      <c r="U32" s="24"/>
      <c r="W32" s="25"/>
      <c r="X32" s="24"/>
      <c r="AA32" s="54" t="s">
        <v>57</v>
      </c>
      <c r="AB32" s="32"/>
      <c r="AC32" s="31">
        <f>+U36</f>
        <v>115900</v>
      </c>
      <c r="AD32" s="30"/>
      <c r="AE32" s="31"/>
      <c r="AF32" s="30"/>
      <c r="AG32" s="31">
        <f>+AC32</f>
        <v>115900</v>
      </c>
    </row>
    <row r="33" spans="1:35" x14ac:dyDescent="0.2">
      <c r="B33" s="12" t="s">
        <v>49</v>
      </c>
      <c r="C33" s="12"/>
      <c r="D33" s="12"/>
      <c r="E33" s="12"/>
      <c r="F33" s="12"/>
      <c r="G33" s="12"/>
      <c r="H33" s="1"/>
      <c r="J33" s="43" t="s">
        <v>54</v>
      </c>
      <c r="M33" s="56">
        <f>+M32*0.22</f>
        <v>17600</v>
      </c>
      <c r="N33" s="18"/>
      <c r="Q33">
        <v>15000</v>
      </c>
      <c r="R33" s="28"/>
      <c r="U33" s="47">
        <f>+N25</f>
        <v>18300</v>
      </c>
      <c r="X33" s="47">
        <f>+N36</f>
        <v>160000</v>
      </c>
      <c r="AA33" s="54" t="s">
        <v>87</v>
      </c>
      <c r="AB33" s="32">
        <f>+T40</f>
        <v>384000</v>
      </c>
      <c r="AC33" s="31"/>
      <c r="AD33" s="30"/>
      <c r="AE33" s="31"/>
      <c r="AF33" s="30">
        <f>+AB33</f>
        <v>384000</v>
      </c>
      <c r="AG33" s="31"/>
    </row>
    <row r="34" spans="1:35" x14ac:dyDescent="0.2">
      <c r="B34" s="26">
        <v>40344</v>
      </c>
      <c r="C34" s="12"/>
      <c r="D34" s="12"/>
      <c r="E34" s="12"/>
      <c r="F34" s="12"/>
      <c r="G34" s="12"/>
      <c r="H34" s="1"/>
      <c r="J34" s="21"/>
      <c r="K34" s="45" t="s">
        <v>57</v>
      </c>
      <c r="L34" s="20"/>
      <c r="M34" s="19"/>
      <c r="N34" s="18">
        <f>+M33+M32</f>
        <v>97600</v>
      </c>
      <c r="R34" s="15"/>
      <c r="U34" s="48">
        <f>+N34</f>
        <v>97600</v>
      </c>
      <c r="X34" s="48">
        <f>+N42</f>
        <v>320000</v>
      </c>
      <c r="AA34" s="54" t="s">
        <v>65</v>
      </c>
      <c r="AB34" s="32">
        <v>9000</v>
      </c>
      <c r="AC34" s="31"/>
      <c r="AD34" s="30">
        <f>+AB34</f>
        <v>9000</v>
      </c>
      <c r="AE34" s="31"/>
      <c r="AF34" s="30"/>
      <c r="AG34" s="31"/>
    </row>
    <row r="35" spans="1:35" x14ac:dyDescent="0.2">
      <c r="B35" s="12" t="s">
        <v>50</v>
      </c>
      <c r="C35" s="12"/>
      <c r="D35" s="12"/>
      <c r="E35" s="12"/>
      <c r="F35" s="12"/>
      <c r="G35" s="12"/>
      <c r="H35" s="1"/>
      <c r="J35" s="43" t="s">
        <v>55</v>
      </c>
      <c r="M35" s="56">
        <f>+N36+N37</f>
        <v>195200</v>
      </c>
      <c r="N35" s="18"/>
      <c r="R35" s="15"/>
      <c r="U35" s="15"/>
      <c r="X35" s="15"/>
      <c r="AA35" s="54" t="s">
        <v>9</v>
      </c>
      <c r="AB35" s="32">
        <v>10000</v>
      </c>
      <c r="AC35" s="31"/>
      <c r="AD35" s="30">
        <f>+AB35</f>
        <v>10000</v>
      </c>
      <c r="AE35" s="31"/>
      <c r="AF35" s="30"/>
      <c r="AG35" s="31"/>
    </row>
    <row r="36" spans="1:35" x14ac:dyDescent="0.2">
      <c r="B36" s="26">
        <v>40349</v>
      </c>
      <c r="C36" s="12"/>
      <c r="D36" s="12"/>
      <c r="E36" s="12"/>
      <c r="F36" s="12"/>
      <c r="G36" s="12"/>
      <c r="H36" s="1"/>
      <c r="J36" s="15"/>
      <c r="K36" s="44" t="s">
        <v>61</v>
      </c>
      <c r="L36">
        <v>200</v>
      </c>
      <c r="M36" s="19"/>
      <c r="N36" s="18">
        <f>200*800</f>
        <v>160000</v>
      </c>
      <c r="R36" s="15"/>
      <c r="U36" s="48">
        <f>+U34+U33</f>
        <v>115900</v>
      </c>
      <c r="X36" s="48">
        <f>+X34+X33</f>
        <v>480000</v>
      </c>
      <c r="AA36" s="54" t="s">
        <v>88</v>
      </c>
      <c r="AB36" s="32"/>
      <c r="AC36" s="31">
        <v>12200</v>
      </c>
      <c r="AD36" s="30"/>
      <c r="AE36" s="31"/>
      <c r="AF36" s="30"/>
      <c r="AG36" s="31">
        <f>+AC36</f>
        <v>12200</v>
      </c>
    </row>
    <row r="37" spans="1:35" x14ac:dyDescent="0.2">
      <c r="B37" s="12" t="s">
        <v>25</v>
      </c>
      <c r="C37" s="12"/>
      <c r="D37" s="12"/>
      <c r="E37" s="12"/>
      <c r="F37" s="12"/>
      <c r="G37" s="12"/>
      <c r="H37" s="1"/>
      <c r="J37" s="21"/>
      <c r="K37" s="45" t="s">
        <v>54</v>
      </c>
      <c r="L37" s="20"/>
      <c r="M37" s="19"/>
      <c r="N37" s="58">
        <f>+N36*0.22</f>
        <v>35200</v>
      </c>
      <c r="R37" s="15"/>
      <c r="U37" s="15"/>
      <c r="X37" s="15"/>
      <c r="AA37" s="54" t="s">
        <v>67</v>
      </c>
      <c r="AB37" s="32">
        <v>5000</v>
      </c>
      <c r="AC37" s="31"/>
      <c r="AD37" s="30">
        <f>+AB37</f>
        <v>5000</v>
      </c>
      <c r="AE37" s="31"/>
      <c r="AF37" s="30"/>
      <c r="AG37" s="31"/>
    </row>
    <row r="38" spans="1:35" x14ac:dyDescent="0.2">
      <c r="B38" s="26">
        <v>40359</v>
      </c>
      <c r="C38" s="12"/>
      <c r="D38" s="12"/>
      <c r="E38" s="12"/>
      <c r="F38" s="12"/>
      <c r="G38" s="12"/>
      <c r="H38" s="1"/>
      <c r="J38" s="43" t="s">
        <v>62</v>
      </c>
      <c r="L38">
        <v>200</v>
      </c>
      <c r="M38" s="19">
        <f>200*500</f>
        <v>100000</v>
      </c>
      <c r="N38" s="18"/>
      <c r="AA38" s="54" t="s">
        <v>8</v>
      </c>
      <c r="AB38" s="32">
        <v>50000</v>
      </c>
      <c r="AC38" s="31"/>
      <c r="AD38" s="30">
        <f>+AB38</f>
        <v>50000</v>
      </c>
      <c r="AE38" s="31"/>
      <c r="AF38" s="30"/>
      <c r="AG38" s="31"/>
    </row>
    <row r="39" spans="1:35" x14ac:dyDescent="0.2">
      <c r="B39" s="12" t="s">
        <v>24</v>
      </c>
      <c r="C39" s="12"/>
      <c r="D39" s="12"/>
      <c r="E39" s="12"/>
      <c r="F39" s="12"/>
      <c r="G39" s="12"/>
      <c r="H39" s="1"/>
      <c r="J39" s="15"/>
      <c r="K39" s="44" t="s">
        <v>63</v>
      </c>
      <c r="M39" s="19"/>
      <c r="N39" s="58">
        <f>+M38</f>
        <v>100000</v>
      </c>
      <c r="Q39" s="46" t="s">
        <v>62</v>
      </c>
      <c r="R39" s="24"/>
      <c r="T39" s="46" t="s">
        <v>78</v>
      </c>
      <c r="U39" s="24"/>
      <c r="W39" s="46" t="s">
        <v>65</v>
      </c>
      <c r="X39" s="24"/>
      <c r="AA39" s="54" t="s">
        <v>69</v>
      </c>
      <c r="AB39" s="32"/>
      <c r="AC39" s="31">
        <v>50000</v>
      </c>
      <c r="AD39" s="30"/>
      <c r="AE39" s="31"/>
      <c r="AF39" s="30"/>
      <c r="AG39" s="31">
        <f>+AC39</f>
        <v>50000</v>
      </c>
    </row>
    <row r="40" spans="1:35" x14ac:dyDescent="0.2">
      <c r="B40" s="12"/>
      <c r="C40" s="12" t="s">
        <v>23</v>
      </c>
      <c r="D40" s="12">
        <v>600</v>
      </c>
      <c r="E40" s="12" t="s">
        <v>2</v>
      </c>
      <c r="F40" s="12"/>
      <c r="G40" s="12"/>
      <c r="H40" s="1"/>
      <c r="J40" s="21"/>
      <c r="K40" s="16"/>
      <c r="L40" s="20"/>
      <c r="M40" s="19"/>
      <c r="N40" s="18"/>
      <c r="Q40" s="27">
        <f>+M38</f>
        <v>100000</v>
      </c>
      <c r="R40" s="28"/>
      <c r="T40" s="27">
        <f>+M41</f>
        <v>384000</v>
      </c>
      <c r="U40" s="28"/>
      <c r="W40" s="27">
        <f>+M51</f>
        <v>9000</v>
      </c>
      <c r="X40" s="28"/>
      <c r="AA40" s="33" t="s">
        <v>89</v>
      </c>
      <c r="AB40" s="32"/>
      <c r="AC40" s="31"/>
      <c r="AD40" s="30">
        <f>+AE41-AD29-AD31-AD34-AD35-AD37-AD38</f>
        <v>103584</v>
      </c>
      <c r="AE40" s="31"/>
      <c r="AF40" s="30"/>
      <c r="AG40" s="31">
        <f>+AD40</f>
        <v>103584</v>
      </c>
    </row>
    <row r="41" spans="1:35" x14ac:dyDescent="0.2">
      <c r="B41" s="12"/>
      <c r="C41" s="12" t="s">
        <v>22</v>
      </c>
      <c r="D41" s="12">
        <v>1500</v>
      </c>
      <c r="E41" s="12" t="s">
        <v>21</v>
      </c>
      <c r="F41" s="12"/>
      <c r="G41" s="12"/>
      <c r="H41" s="1"/>
      <c r="J41" s="43" t="s">
        <v>64</v>
      </c>
      <c r="M41" s="19">
        <f>+N42+N43</f>
        <v>384000</v>
      </c>
      <c r="N41" s="18"/>
      <c r="Q41" s="27">
        <f>+M44</f>
        <v>200000</v>
      </c>
      <c r="R41" s="15"/>
      <c r="U41" s="15"/>
      <c r="X41" s="15"/>
      <c r="AA41" s="33"/>
      <c r="AB41" s="32">
        <f>SUM(AB19:AB39)</f>
        <v>1658100</v>
      </c>
      <c r="AC41" s="32">
        <f>SUM(AC19:AC39)</f>
        <v>1658100</v>
      </c>
      <c r="AD41" s="30">
        <f>+AE41</f>
        <v>480000</v>
      </c>
      <c r="AE41" s="31">
        <f>+AE30</f>
        <v>480000</v>
      </c>
      <c r="AF41" s="29">
        <f>SUM(AF19:AF40)</f>
        <v>1281684</v>
      </c>
      <c r="AG41" s="29">
        <f>SUM(AG19:AG40)</f>
        <v>1281684</v>
      </c>
    </row>
    <row r="42" spans="1:35" x14ac:dyDescent="0.2">
      <c r="B42" s="2"/>
      <c r="C42" s="2" t="s">
        <v>20</v>
      </c>
      <c r="D42" s="2">
        <v>400</v>
      </c>
      <c r="E42" s="12" t="s">
        <v>2</v>
      </c>
      <c r="F42" s="2"/>
      <c r="G42" s="2"/>
      <c r="J42" s="15"/>
      <c r="K42" s="44" t="s">
        <v>61</v>
      </c>
      <c r="L42">
        <v>400</v>
      </c>
      <c r="M42" s="19"/>
      <c r="N42" s="18">
        <f>400*800</f>
        <v>320000</v>
      </c>
      <c r="R42" s="15"/>
      <c r="U42" s="15"/>
      <c r="X42" s="15"/>
      <c r="AA42" s="1"/>
      <c r="AB42" s="1"/>
      <c r="AC42" s="1"/>
      <c r="AD42" s="1"/>
      <c r="AE42" s="1"/>
      <c r="AF42" s="1"/>
      <c r="AG42" s="22"/>
      <c r="AH42" s="1"/>
      <c r="AI42" s="1"/>
    </row>
    <row r="43" spans="1:35" x14ac:dyDescent="0.2">
      <c r="A43" s="1"/>
      <c r="B43" s="12" t="s">
        <v>19</v>
      </c>
      <c r="C43" s="12"/>
      <c r="D43" s="12"/>
      <c r="E43" s="12"/>
      <c r="F43" s="12"/>
      <c r="G43" s="12"/>
      <c r="J43" s="21"/>
      <c r="K43" s="45" t="s">
        <v>54</v>
      </c>
      <c r="L43" s="20"/>
      <c r="M43" s="19"/>
      <c r="N43" s="58">
        <f>+N42*0.2</f>
        <v>64000</v>
      </c>
      <c r="Q43" s="27">
        <f>+Q41+Q40</f>
        <v>300000</v>
      </c>
      <c r="R43" s="15"/>
      <c r="U43" s="15"/>
      <c r="X43" s="15"/>
      <c r="AA43" s="1"/>
      <c r="AB43" s="1"/>
      <c r="AC43" s="1"/>
      <c r="AD43" s="1"/>
      <c r="AE43" s="1"/>
      <c r="AF43" s="1"/>
      <c r="AG43" s="1"/>
      <c r="AH43" s="1"/>
      <c r="AI43" s="1"/>
    </row>
    <row r="44" spans="1:35" x14ac:dyDescent="0.2">
      <c r="A44" s="1"/>
      <c r="B44" s="12"/>
      <c r="C44" s="12" t="s">
        <v>18</v>
      </c>
      <c r="D44" s="12">
        <v>2000</v>
      </c>
      <c r="E44" s="12"/>
      <c r="F44" s="12"/>
      <c r="G44" s="12"/>
      <c r="J44" s="43" t="s">
        <v>62</v>
      </c>
      <c r="L44">
        <v>400</v>
      </c>
      <c r="M44" s="19">
        <f>400*500</f>
        <v>200000</v>
      </c>
      <c r="N44" s="18"/>
      <c r="R44" s="15"/>
      <c r="U44" s="15"/>
      <c r="X44" s="15"/>
      <c r="AA44" s="1" t="s">
        <v>17</v>
      </c>
      <c r="AB44" s="1"/>
      <c r="AC44" s="1"/>
      <c r="AD44" s="1"/>
      <c r="AE44" s="1"/>
      <c r="AF44" s="1"/>
      <c r="AG44" s="1"/>
      <c r="AH44" s="1"/>
      <c r="AI44" s="1"/>
    </row>
    <row r="45" spans="1:35" ht="13.5" thickBot="1" x14ac:dyDescent="0.25">
      <c r="A45" s="1"/>
      <c r="B45" s="1"/>
      <c r="C45" s="1"/>
      <c r="D45" s="1"/>
      <c r="E45" s="1"/>
      <c r="F45" s="1"/>
      <c r="G45" s="1"/>
      <c r="J45" s="15"/>
      <c r="K45" s="44" t="s">
        <v>63</v>
      </c>
      <c r="M45" s="19"/>
      <c r="N45" s="58">
        <f>+M44</f>
        <v>200000</v>
      </c>
      <c r="R45" s="15"/>
      <c r="U45" s="15"/>
      <c r="X45" s="15"/>
      <c r="AA45" s="1"/>
      <c r="AB45" s="1"/>
      <c r="AC45" s="1"/>
      <c r="AD45" s="1"/>
      <c r="AE45" s="1"/>
      <c r="AF45" s="1"/>
      <c r="AG45" s="1"/>
      <c r="AH45" s="1"/>
      <c r="AI45" s="1"/>
    </row>
    <row r="46" spans="1:35" x14ac:dyDescent="0.2">
      <c r="B46" s="26">
        <v>40360</v>
      </c>
      <c r="C46" s="1"/>
      <c r="D46" s="1"/>
      <c r="E46" s="1"/>
      <c r="F46" s="1"/>
      <c r="G46" s="1"/>
      <c r="J46" s="21"/>
      <c r="L46" s="20"/>
      <c r="M46" s="19"/>
      <c r="N46" s="18"/>
      <c r="AA46" s="11" t="s">
        <v>16</v>
      </c>
      <c r="AB46" s="10"/>
      <c r="AC46" s="11" t="s">
        <v>45</v>
      </c>
      <c r="AD46" s="10"/>
      <c r="AE46" s="9"/>
      <c r="AF46" s="1"/>
      <c r="AG46" s="1"/>
      <c r="AH46" s="1"/>
      <c r="AI46" s="1"/>
    </row>
    <row r="47" spans="1:35" x14ac:dyDescent="0.2">
      <c r="A47" s="1"/>
      <c r="B47" s="1"/>
      <c r="C47" s="1"/>
      <c r="D47" s="1"/>
      <c r="E47" s="1"/>
      <c r="F47" s="1"/>
      <c r="G47" s="1"/>
      <c r="J47" s="43" t="s">
        <v>53</v>
      </c>
      <c r="L47">
        <v>200</v>
      </c>
      <c r="M47" s="56">
        <f>+L47*450</f>
        <v>90000</v>
      </c>
      <c r="N47" s="18"/>
      <c r="AA47" s="7" t="s">
        <v>55</v>
      </c>
      <c r="AB47" s="22">
        <f>+AF19</f>
        <v>400220</v>
      </c>
      <c r="AC47" s="7" t="s">
        <v>97</v>
      </c>
      <c r="AD47" s="1"/>
      <c r="AE47" s="8">
        <f>+AG32</f>
        <v>115900</v>
      </c>
      <c r="AF47" s="1"/>
      <c r="AG47" s="1"/>
      <c r="AH47" s="1"/>
      <c r="AI47" s="1"/>
    </row>
    <row r="48" spans="1:35" x14ac:dyDescent="0.2">
      <c r="A48" s="1"/>
      <c r="B48" s="12" t="s">
        <v>15</v>
      </c>
      <c r="C48" s="12"/>
      <c r="D48" s="12"/>
      <c r="E48" s="12"/>
      <c r="F48" s="12"/>
      <c r="G48" s="12"/>
      <c r="J48" s="43" t="s">
        <v>54</v>
      </c>
      <c r="M48" s="56">
        <f>+M47*0.2</f>
        <v>18000</v>
      </c>
      <c r="N48" s="18"/>
      <c r="Q48" s="46" t="s">
        <v>9</v>
      </c>
      <c r="R48" s="24"/>
      <c r="T48" s="46" t="s">
        <v>79</v>
      </c>
      <c r="U48" s="24"/>
      <c r="W48" s="46" t="s">
        <v>67</v>
      </c>
      <c r="X48" s="24"/>
      <c r="AA48" s="7" t="s">
        <v>90</v>
      </c>
      <c r="AB48" s="22">
        <f>+AF33</f>
        <v>384000</v>
      </c>
      <c r="AC48" s="7" t="s">
        <v>66</v>
      </c>
      <c r="AD48" s="1"/>
      <c r="AE48" s="8">
        <f>+AG36</f>
        <v>12200</v>
      </c>
      <c r="AF48" s="1"/>
      <c r="AG48" s="1"/>
      <c r="AH48" s="1"/>
      <c r="AI48" s="1"/>
    </row>
    <row r="49" spans="1:35" x14ac:dyDescent="0.2">
      <c r="A49" s="1"/>
      <c r="B49" s="12"/>
      <c r="C49" s="12"/>
      <c r="D49" s="12"/>
      <c r="E49" s="12"/>
      <c r="F49" s="12"/>
      <c r="G49" s="12"/>
      <c r="J49" s="15"/>
      <c r="K49" s="44" t="s">
        <v>51</v>
      </c>
      <c r="M49" s="19"/>
      <c r="N49" s="58">
        <f>+M48+M47</f>
        <v>108000</v>
      </c>
      <c r="Q49" s="27">
        <f>+M54</f>
        <v>10000</v>
      </c>
      <c r="R49" s="23"/>
      <c r="U49" s="52">
        <f>+N56</f>
        <v>12200</v>
      </c>
      <c r="W49">
        <f>+M58</f>
        <v>5000</v>
      </c>
      <c r="X49" s="23"/>
      <c r="AA49" s="7" t="s">
        <v>54</v>
      </c>
      <c r="AB49" s="22">
        <f>+AF21</f>
        <v>64880</v>
      </c>
      <c r="AC49" s="7" t="s">
        <v>98</v>
      </c>
      <c r="AD49" s="1"/>
      <c r="AE49" s="8">
        <f>+AG39</f>
        <v>50000</v>
      </c>
      <c r="AF49" s="1"/>
      <c r="AG49" s="1"/>
      <c r="AH49" s="1"/>
      <c r="AI49" s="1"/>
    </row>
    <row r="50" spans="1:35" x14ac:dyDescent="0.2">
      <c r="A50" s="2"/>
      <c r="B50" s="2"/>
      <c r="C50" s="2"/>
      <c r="D50" s="2"/>
      <c r="E50" s="2"/>
      <c r="F50" s="2"/>
      <c r="G50" s="12"/>
      <c r="J50" s="21"/>
      <c r="L50" s="20"/>
      <c r="M50" s="19"/>
      <c r="N50" s="18"/>
      <c r="R50" s="15"/>
      <c r="U50" s="15">
        <f>+N62</f>
        <v>50000</v>
      </c>
      <c r="X50" s="15"/>
      <c r="AA50" s="7" t="s">
        <v>53</v>
      </c>
      <c r="AB50" s="22">
        <f>+AF22</f>
        <v>290000</v>
      </c>
      <c r="AC50" s="7"/>
      <c r="AD50" s="1"/>
      <c r="AE50" s="6"/>
      <c r="AF50" s="1"/>
      <c r="AG50" s="1"/>
      <c r="AH50" s="1"/>
      <c r="AI50" s="1"/>
    </row>
    <row r="51" spans="1:35" x14ac:dyDescent="0.2">
      <c r="A51" s="2"/>
      <c r="B51" s="17">
        <v>42187</v>
      </c>
      <c r="C51" s="2"/>
      <c r="D51" s="2"/>
      <c r="E51" s="2"/>
      <c r="F51" s="2"/>
      <c r="G51" s="12"/>
      <c r="J51" s="43" t="s">
        <v>65</v>
      </c>
      <c r="M51" s="19">
        <v>9000</v>
      </c>
      <c r="N51" s="18"/>
      <c r="R51" s="15"/>
      <c r="U51" s="15"/>
      <c r="X51" s="15"/>
      <c r="AA51" s="7" t="s">
        <v>59</v>
      </c>
      <c r="AB51" s="22">
        <f>+AF23</f>
        <v>50000</v>
      </c>
      <c r="AC51" s="7"/>
      <c r="AD51" s="1"/>
      <c r="AE51" s="6"/>
      <c r="AF51" s="1"/>
      <c r="AG51" s="1"/>
      <c r="AH51" s="1"/>
      <c r="AI51" s="1"/>
    </row>
    <row r="52" spans="1:35" x14ac:dyDescent="0.2">
      <c r="A52" s="2"/>
      <c r="B52" s="2" t="s">
        <v>14</v>
      </c>
      <c r="C52" s="2"/>
      <c r="D52" s="2"/>
      <c r="E52" s="2"/>
      <c r="F52" s="2"/>
      <c r="G52" s="12"/>
      <c r="J52" s="43" t="s">
        <v>54</v>
      </c>
      <c r="M52" s="56">
        <f>+M51*0.22</f>
        <v>1980</v>
      </c>
      <c r="N52" s="18"/>
      <c r="R52" s="15"/>
      <c r="U52" s="48">
        <f>+U50+U49</f>
        <v>62200</v>
      </c>
      <c r="X52" s="15"/>
      <c r="AA52" s="7" t="s">
        <v>91</v>
      </c>
      <c r="AB52" s="22">
        <f>+AF24</f>
        <v>-833</v>
      </c>
      <c r="AC52" s="7"/>
      <c r="AD52" s="1"/>
      <c r="AE52" s="6"/>
      <c r="AF52" s="1"/>
      <c r="AG52" s="1"/>
      <c r="AH52" s="1"/>
      <c r="AI52" s="1"/>
    </row>
    <row r="53" spans="1:35" x14ac:dyDescent="0.2">
      <c r="A53" s="2"/>
      <c r="B53" s="2"/>
      <c r="C53" s="2"/>
      <c r="D53" s="2"/>
      <c r="E53" s="2"/>
      <c r="F53" s="2"/>
      <c r="G53" s="12"/>
      <c r="J53" s="21"/>
      <c r="K53" s="44" t="s">
        <v>55</v>
      </c>
      <c r="L53" s="20"/>
      <c r="M53" s="19"/>
      <c r="N53" s="18">
        <f>+M52+M51</f>
        <v>10980</v>
      </c>
      <c r="R53" s="15"/>
      <c r="U53" s="15"/>
      <c r="X53" s="15"/>
      <c r="AA53" s="7" t="s">
        <v>60</v>
      </c>
      <c r="AB53" s="22">
        <f>+AF25</f>
        <v>80000</v>
      </c>
      <c r="AC53" s="7"/>
      <c r="AD53" s="1"/>
      <c r="AE53" s="6"/>
      <c r="AF53" s="1"/>
      <c r="AG53" s="1"/>
      <c r="AH53" s="1"/>
      <c r="AI53" s="1"/>
    </row>
    <row r="54" spans="1:35" x14ac:dyDescent="0.2">
      <c r="A54" s="2"/>
      <c r="B54" s="17">
        <v>42188</v>
      </c>
      <c r="C54" s="2"/>
      <c r="D54" s="2"/>
      <c r="E54" s="2"/>
      <c r="F54" s="2"/>
      <c r="G54" s="12"/>
      <c r="J54" s="43" t="s">
        <v>9</v>
      </c>
      <c r="M54" s="19">
        <v>10000</v>
      </c>
      <c r="N54" s="18"/>
      <c r="R54" s="15"/>
      <c r="U54" s="15"/>
      <c r="X54" s="15"/>
      <c r="AA54" s="7" t="s">
        <v>92</v>
      </c>
      <c r="AB54" s="22">
        <f>+AF26</f>
        <v>-1333</v>
      </c>
      <c r="AC54" s="7"/>
      <c r="AD54" s="1"/>
      <c r="AE54" s="6"/>
      <c r="AF54" s="1"/>
      <c r="AG54" s="1"/>
      <c r="AH54" s="1"/>
      <c r="AI54" s="1"/>
    </row>
    <row r="55" spans="1:35" x14ac:dyDescent="0.2">
      <c r="A55" s="2"/>
      <c r="B55" s="2" t="s">
        <v>13</v>
      </c>
      <c r="C55" s="2"/>
      <c r="D55" s="2"/>
      <c r="E55" s="2"/>
      <c r="F55" s="2"/>
      <c r="G55" s="12"/>
      <c r="J55" s="43" t="s">
        <v>54</v>
      </c>
      <c r="M55" s="56">
        <f>+M54*0.22</f>
        <v>2200</v>
      </c>
      <c r="N55" s="18"/>
      <c r="AA55" s="7" t="s">
        <v>56</v>
      </c>
      <c r="AB55" s="22">
        <f>+AF27</f>
        <v>15000</v>
      </c>
      <c r="AC55" s="7"/>
      <c r="AD55" s="1"/>
      <c r="AE55" s="6"/>
      <c r="AF55" s="1"/>
      <c r="AG55" s="1"/>
      <c r="AH55" s="1"/>
      <c r="AI55" s="1"/>
    </row>
    <row r="56" spans="1:35" x14ac:dyDescent="0.2">
      <c r="A56" s="2"/>
      <c r="B56" s="2"/>
      <c r="C56" s="2"/>
      <c r="D56" s="2"/>
      <c r="E56" s="2"/>
      <c r="F56" s="2"/>
      <c r="G56" s="12"/>
      <c r="J56" s="15"/>
      <c r="K56" s="44" t="s">
        <v>66</v>
      </c>
      <c r="M56" s="14"/>
      <c r="N56" s="18">
        <f>+M55+M54</f>
        <v>12200</v>
      </c>
      <c r="Q56" s="44" t="s">
        <v>80</v>
      </c>
      <c r="AA56" s="7" t="s">
        <v>93</v>
      </c>
      <c r="AB56" s="22">
        <f>+AF28</f>
        <v>-250</v>
      </c>
      <c r="AC56" s="7"/>
      <c r="AD56" s="1"/>
      <c r="AE56" s="6"/>
      <c r="AF56" s="1"/>
      <c r="AG56" s="1"/>
      <c r="AH56" s="1"/>
      <c r="AI56" s="1"/>
    </row>
    <row r="57" spans="1:35" ht="13.5" thickBot="1" x14ac:dyDescent="0.25">
      <c r="A57" s="2"/>
      <c r="B57" s="17">
        <v>42190</v>
      </c>
      <c r="C57" s="2"/>
      <c r="D57" s="2"/>
      <c r="E57" s="2"/>
      <c r="F57" s="2"/>
      <c r="G57" s="12"/>
      <c r="J57" s="21"/>
      <c r="L57" s="20"/>
      <c r="M57" s="14"/>
      <c r="N57" s="13"/>
      <c r="Q57">
        <f>+M64</f>
        <v>2416</v>
      </c>
      <c r="T57" s="44" t="s">
        <v>81</v>
      </c>
      <c r="U57">
        <v>250</v>
      </c>
      <c r="AA57" s="7"/>
      <c r="AB57" s="1"/>
      <c r="AC57" s="5" t="s">
        <v>99</v>
      </c>
      <c r="AD57" s="4"/>
      <c r="AE57" s="3">
        <f>SUM(AE47:AE56)</f>
        <v>178100</v>
      </c>
      <c r="AF57" s="1"/>
      <c r="AG57" s="1"/>
      <c r="AH57" s="1"/>
      <c r="AI57" s="1"/>
    </row>
    <row r="58" spans="1:35" x14ac:dyDescent="0.2">
      <c r="A58" s="2"/>
      <c r="B58" s="2" t="s">
        <v>12</v>
      </c>
      <c r="C58" s="2"/>
      <c r="D58" s="2"/>
      <c r="E58" s="2"/>
      <c r="F58" s="2"/>
      <c r="G58" s="12"/>
      <c r="J58" s="43" t="s">
        <v>67</v>
      </c>
      <c r="M58" s="14">
        <v>5000</v>
      </c>
      <c r="N58" s="13"/>
      <c r="T58" s="44" t="s">
        <v>83</v>
      </c>
      <c r="U58">
        <v>833</v>
      </c>
      <c r="AA58" s="7"/>
      <c r="AB58" s="1"/>
      <c r="AC58" s="7" t="s">
        <v>96</v>
      </c>
      <c r="AD58" s="1"/>
      <c r="AE58" s="6"/>
      <c r="AF58" s="1"/>
      <c r="AG58" s="1"/>
      <c r="AH58" s="1"/>
      <c r="AI58" s="1"/>
    </row>
    <row r="59" spans="1:35" x14ac:dyDescent="0.2">
      <c r="A59" s="2"/>
      <c r="B59" s="2" t="s">
        <v>11</v>
      </c>
      <c r="C59" s="2"/>
      <c r="D59" s="2"/>
      <c r="E59" s="2"/>
      <c r="F59" s="2"/>
      <c r="G59" s="12"/>
      <c r="J59" s="15"/>
      <c r="K59" s="44" t="s">
        <v>68</v>
      </c>
      <c r="M59" s="14"/>
      <c r="N59" s="13">
        <v>5000</v>
      </c>
      <c r="T59" s="44" t="s">
        <v>84</v>
      </c>
      <c r="U59">
        <v>1333</v>
      </c>
      <c r="AA59" s="7"/>
      <c r="AB59" s="1"/>
      <c r="AC59" s="7" t="s">
        <v>52</v>
      </c>
      <c r="AD59" s="1"/>
      <c r="AE59" s="8">
        <f>+AG20</f>
        <v>1000000</v>
      </c>
      <c r="AF59" s="1"/>
      <c r="AG59" s="1"/>
      <c r="AH59" s="1"/>
      <c r="AI59" s="1"/>
    </row>
    <row r="60" spans="1:35" x14ac:dyDescent="0.2">
      <c r="A60" s="2"/>
      <c r="B60" s="2"/>
      <c r="C60" s="2"/>
      <c r="D60" s="2"/>
      <c r="E60" s="2"/>
      <c r="F60" s="2"/>
      <c r="G60" s="12"/>
      <c r="J60" s="21"/>
      <c r="L60" s="20"/>
      <c r="M60" s="14"/>
      <c r="N60" s="13"/>
      <c r="AA60" s="7"/>
      <c r="AB60" s="1"/>
      <c r="AC60" s="7" t="s">
        <v>100</v>
      </c>
      <c r="AD60" s="1"/>
      <c r="AE60" s="8">
        <f>+AE69-AE59</f>
        <v>103584</v>
      </c>
      <c r="AF60" s="1"/>
      <c r="AG60" s="1"/>
      <c r="AH60" s="1"/>
      <c r="AI60" s="1"/>
    </row>
    <row r="61" spans="1:35" x14ac:dyDescent="0.2">
      <c r="A61" s="2"/>
      <c r="B61" s="17">
        <v>42195</v>
      </c>
      <c r="C61" s="12" t="s">
        <v>10</v>
      </c>
      <c r="J61" s="43" t="s">
        <v>8</v>
      </c>
      <c r="M61" s="14">
        <v>50000</v>
      </c>
      <c r="N61" s="13"/>
      <c r="AA61" s="7"/>
      <c r="AB61" s="1"/>
      <c r="AC61" s="7"/>
      <c r="AD61" s="1"/>
      <c r="AE61" s="8"/>
      <c r="AF61" s="1"/>
      <c r="AG61" s="1"/>
      <c r="AH61" s="1"/>
      <c r="AI61" s="1"/>
    </row>
    <row r="62" spans="1:35" x14ac:dyDescent="0.2">
      <c r="A62" s="2"/>
      <c r="B62" s="16"/>
      <c r="C62" s="2" t="s">
        <v>9</v>
      </c>
      <c r="J62" s="15"/>
      <c r="K62" s="44" t="s">
        <v>69</v>
      </c>
      <c r="M62" s="14"/>
      <c r="N62" s="13">
        <v>50000</v>
      </c>
      <c r="AA62" s="7"/>
      <c r="AB62" s="1"/>
      <c r="AC62" s="7"/>
      <c r="AD62" s="1"/>
      <c r="AE62" s="8"/>
      <c r="AF62" s="1"/>
      <c r="AG62" s="1"/>
      <c r="AH62" s="1"/>
      <c r="AI62" s="1"/>
    </row>
    <row r="63" spans="1:35" x14ac:dyDescent="0.2">
      <c r="A63" s="2"/>
      <c r="B63" s="16"/>
      <c r="C63" s="2" t="s">
        <v>8</v>
      </c>
      <c r="J63" s="21"/>
      <c r="L63" s="20"/>
      <c r="M63" s="14"/>
      <c r="N63" s="13"/>
      <c r="AA63" s="7"/>
      <c r="AB63" s="1"/>
      <c r="AC63" s="7"/>
      <c r="AD63" s="1"/>
      <c r="AE63" s="8"/>
      <c r="AF63" s="1"/>
      <c r="AG63" s="1"/>
      <c r="AH63" s="1"/>
      <c r="AI63" s="1"/>
    </row>
    <row r="64" spans="1:35" x14ac:dyDescent="0.2">
      <c r="A64" s="2"/>
      <c r="B64" s="16"/>
      <c r="J64" s="43" t="s">
        <v>72</v>
      </c>
      <c r="M64" s="14">
        <f>+N65+N66+N67</f>
        <v>2416</v>
      </c>
      <c r="N64" s="13"/>
      <c r="AA64" s="7"/>
      <c r="AB64" s="1"/>
      <c r="AC64" s="7"/>
      <c r="AD64" s="1"/>
      <c r="AE64" s="8"/>
      <c r="AF64" s="1"/>
      <c r="AG64" s="1"/>
      <c r="AH64" s="1"/>
      <c r="AI64" s="1"/>
    </row>
    <row r="65" spans="1:35" x14ac:dyDescent="0.2">
      <c r="A65" s="2"/>
      <c r="B65" s="2"/>
      <c r="C65" s="2"/>
      <c r="D65" s="2"/>
      <c r="E65" s="2"/>
      <c r="F65" s="2"/>
      <c r="G65" s="12"/>
      <c r="J65" s="15"/>
      <c r="K65" s="44" t="s">
        <v>74</v>
      </c>
      <c r="M65" s="14"/>
      <c r="N65" s="13">
        <f>+M23/60</f>
        <v>250</v>
      </c>
      <c r="AA65" s="7"/>
      <c r="AB65" s="1"/>
      <c r="AC65" s="7"/>
      <c r="AD65" s="1"/>
      <c r="AE65" s="6"/>
      <c r="AF65" s="1"/>
      <c r="AG65" s="1"/>
      <c r="AH65" s="1"/>
      <c r="AI65" s="1"/>
    </row>
    <row r="66" spans="1:35" x14ac:dyDescent="0.2">
      <c r="A66" s="2"/>
      <c r="B66" s="2" t="s">
        <v>7</v>
      </c>
      <c r="C66" s="2"/>
      <c r="D66" s="2"/>
      <c r="E66" s="2"/>
      <c r="F66" s="2"/>
      <c r="G66" s="12"/>
      <c r="J66" s="15"/>
      <c r="K66" s="44" t="s">
        <v>73</v>
      </c>
      <c r="M66" s="14"/>
      <c r="N66" s="13">
        <v>833</v>
      </c>
      <c r="AA66" s="7"/>
      <c r="AB66" s="1"/>
      <c r="AC66" s="7"/>
      <c r="AD66" s="1"/>
      <c r="AE66" s="6"/>
      <c r="AF66" s="1"/>
      <c r="AG66" s="1"/>
      <c r="AH66" s="1"/>
      <c r="AI66" s="1"/>
    </row>
    <row r="67" spans="1:35" x14ac:dyDescent="0.2">
      <c r="A67" s="2"/>
      <c r="G67" s="1"/>
      <c r="K67" s="44" t="s">
        <v>75</v>
      </c>
      <c r="N67">
        <v>1333</v>
      </c>
      <c r="AA67" s="7"/>
      <c r="AB67" s="1"/>
      <c r="AC67" s="7"/>
      <c r="AD67" s="1"/>
      <c r="AE67" s="6"/>
      <c r="AF67" s="1"/>
      <c r="AG67" s="1"/>
      <c r="AH67" s="1"/>
      <c r="AI67" s="1"/>
    </row>
    <row r="68" spans="1:35" x14ac:dyDescent="0.2">
      <c r="A68" s="2"/>
      <c r="B68" s="12"/>
      <c r="C68" s="12" t="s">
        <v>6</v>
      </c>
      <c r="D68" s="12">
        <v>600</v>
      </c>
      <c r="E68" s="12" t="s">
        <v>2</v>
      </c>
      <c r="F68" s="12"/>
      <c r="G68" s="12"/>
      <c r="AA68" s="7"/>
      <c r="AB68" s="1"/>
      <c r="AC68" s="7"/>
      <c r="AD68" s="1"/>
      <c r="AE68" s="6"/>
      <c r="AF68" s="1"/>
      <c r="AG68" s="1"/>
      <c r="AH68" s="1"/>
      <c r="AI68" s="1"/>
    </row>
    <row r="69" spans="1:35" x14ac:dyDescent="0.2">
      <c r="A69" s="2"/>
      <c r="B69" s="12"/>
      <c r="C69" s="12" t="s">
        <v>5</v>
      </c>
      <c r="D69" s="12">
        <v>1500</v>
      </c>
      <c r="E69" s="12" t="s">
        <v>4</v>
      </c>
      <c r="F69" s="12"/>
      <c r="G69" s="12"/>
      <c r="M69" s="27">
        <f>SUM(M16:M67)</f>
        <v>2854696</v>
      </c>
      <c r="N69" s="27">
        <f>SUM(N16:N67)</f>
        <v>2854696</v>
      </c>
      <c r="AA69" s="7"/>
      <c r="AB69" s="1"/>
      <c r="AC69" s="7" t="s">
        <v>101</v>
      </c>
      <c r="AD69" s="1"/>
      <c r="AE69" s="8">
        <f>+AE70-AE57</f>
        <v>1103584</v>
      </c>
      <c r="AF69" s="1"/>
      <c r="AG69" s="1"/>
      <c r="AH69" s="1"/>
      <c r="AI69" s="1"/>
    </row>
    <row r="70" spans="1:35" ht="13.5" thickBot="1" x14ac:dyDescent="0.25">
      <c r="A70" s="2"/>
      <c r="B70" s="2"/>
      <c r="C70" s="2" t="s">
        <v>3</v>
      </c>
      <c r="D70" s="2">
        <v>400</v>
      </c>
      <c r="E70" s="12" t="s">
        <v>2</v>
      </c>
      <c r="F70" s="2"/>
      <c r="G70" s="2"/>
      <c r="AA70" s="5" t="s">
        <v>94</v>
      </c>
      <c r="AB70" s="67">
        <f>SUM(AB47:AB69)</f>
        <v>1281684</v>
      </c>
      <c r="AC70" s="5" t="s">
        <v>95</v>
      </c>
      <c r="AD70" s="4"/>
      <c r="AE70" s="3">
        <f>+AB70</f>
        <v>1281684</v>
      </c>
      <c r="AF70" s="1"/>
      <c r="AG70" s="1"/>
      <c r="AH70" s="1"/>
      <c r="AI70" s="1"/>
    </row>
    <row r="71" spans="1:35" ht="13.5" thickBot="1" x14ac:dyDescent="0.25">
      <c r="A71" s="2"/>
      <c r="B71" s="12" t="s">
        <v>1</v>
      </c>
      <c r="C71" s="12"/>
      <c r="D71" s="12"/>
      <c r="E71" s="12"/>
      <c r="F71" s="12"/>
      <c r="G71" s="12"/>
      <c r="AA71" s="1"/>
      <c r="AB71" s="1"/>
      <c r="AC71" s="1"/>
      <c r="AD71" s="1"/>
      <c r="AE71" s="1"/>
      <c r="AF71" s="1"/>
      <c r="AG71" s="1"/>
      <c r="AH71" s="1"/>
      <c r="AI71" s="1"/>
    </row>
    <row r="72" spans="1:35" x14ac:dyDescent="0.2">
      <c r="A72" s="2"/>
      <c r="B72" s="12"/>
      <c r="C72" s="12" t="s">
        <v>0</v>
      </c>
      <c r="D72" s="12">
        <v>2000</v>
      </c>
      <c r="E72" s="12"/>
      <c r="F72" s="12"/>
      <c r="G72" s="12"/>
      <c r="AA72" s="1"/>
      <c r="AB72" s="1"/>
      <c r="AC72" s="11" t="s">
        <v>102</v>
      </c>
      <c r="AD72" s="10"/>
      <c r="AE72" s="9"/>
      <c r="AF72" s="1"/>
      <c r="AG72" s="1"/>
      <c r="AH72" s="1"/>
      <c r="AI72" s="1"/>
    </row>
    <row r="73" spans="1:35" x14ac:dyDescent="0.2">
      <c r="A73" s="2"/>
      <c r="G73" s="1"/>
      <c r="AA73" s="1"/>
      <c r="AB73" s="1"/>
      <c r="AC73" s="7"/>
      <c r="AD73" s="68"/>
      <c r="AE73" s="6"/>
      <c r="AF73" s="1"/>
      <c r="AG73" s="1"/>
      <c r="AH73" s="1"/>
      <c r="AI73" s="1"/>
    </row>
    <row r="74" spans="1:35" x14ac:dyDescent="0.2">
      <c r="A74" s="2"/>
      <c r="G74" s="1"/>
      <c r="AA74" s="1"/>
      <c r="AB74" s="1"/>
      <c r="AC74" s="7" t="s">
        <v>61</v>
      </c>
      <c r="AD74" s="68"/>
      <c r="AE74" s="8">
        <f>+AE30</f>
        <v>480000</v>
      </c>
      <c r="AF74" s="1"/>
      <c r="AG74" s="1"/>
      <c r="AH74" s="1"/>
      <c r="AI74" s="1"/>
    </row>
    <row r="75" spans="1:35" ht="13.5" thickBot="1" x14ac:dyDescent="0.25">
      <c r="A75" s="2"/>
      <c r="G75" s="1"/>
      <c r="AA75" s="1"/>
      <c r="AB75" s="1"/>
      <c r="AC75" s="7" t="s">
        <v>103</v>
      </c>
      <c r="AD75" s="68"/>
      <c r="AE75" s="3">
        <f>-AD31</f>
        <v>-300000</v>
      </c>
      <c r="AF75" s="1"/>
      <c r="AG75" s="1"/>
      <c r="AH75" s="1"/>
      <c r="AI75" s="1"/>
    </row>
    <row r="76" spans="1:35" x14ac:dyDescent="0.2">
      <c r="A76" s="2"/>
      <c r="G76" s="1"/>
      <c r="AA76" s="1"/>
      <c r="AB76" s="1"/>
      <c r="AC76" s="7" t="s">
        <v>104</v>
      </c>
      <c r="AD76" s="68"/>
      <c r="AE76" s="8">
        <f>+AE75+AE74</f>
        <v>180000</v>
      </c>
      <c r="AF76" s="1"/>
      <c r="AG76" s="1"/>
      <c r="AH76" s="1"/>
      <c r="AI76" s="1"/>
    </row>
    <row r="77" spans="1:35" x14ac:dyDescent="0.2">
      <c r="A77" s="2"/>
      <c r="G77" s="1"/>
      <c r="AA77" s="1"/>
      <c r="AB77" s="1"/>
      <c r="AC77" s="7"/>
      <c r="AD77" s="68"/>
      <c r="AE77" s="6"/>
      <c r="AF77" s="1"/>
      <c r="AG77" s="1"/>
      <c r="AH77" s="1"/>
      <c r="AI77" s="1"/>
    </row>
    <row r="78" spans="1:35" x14ac:dyDescent="0.2">
      <c r="A78" s="2"/>
      <c r="G78" s="1"/>
      <c r="AA78" s="1"/>
      <c r="AB78" s="1"/>
      <c r="AC78" s="7" t="s">
        <v>8</v>
      </c>
      <c r="AD78" s="68"/>
      <c r="AE78" s="8">
        <f>-AD38</f>
        <v>-50000</v>
      </c>
      <c r="AF78" s="1"/>
      <c r="AG78" s="1"/>
      <c r="AH78" s="1"/>
      <c r="AI78" s="1"/>
    </row>
    <row r="79" spans="1:35" x14ac:dyDescent="0.2">
      <c r="A79" s="2"/>
      <c r="G79" s="1"/>
      <c r="AA79" s="1"/>
      <c r="AB79" s="1"/>
      <c r="AC79" s="7" t="s">
        <v>105</v>
      </c>
      <c r="AD79" s="68"/>
      <c r="AE79" s="8">
        <f>-AD34</f>
        <v>-9000</v>
      </c>
      <c r="AF79" s="1"/>
      <c r="AG79" s="1"/>
      <c r="AH79" s="1"/>
      <c r="AI79" s="1"/>
    </row>
    <row r="80" spans="1:35" x14ac:dyDescent="0.2">
      <c r="A80" s="2"/>
      <c r="G80" s="1"/>
      <c r="AA80" s="1"/>
      <c r="AB80" s="1"/>
      <c r="AC80" s="7" t="s">
        <v>9</v>
      </c>
      <c r="AD80" s="68"/>
      <c r="AE80" s="8">
        <f>-AD35</f>
        <v>-10000</v>
      </c>
      <c r="AF80" s="1"/>
      <c r="AG80" s="1"/>
      <c r="AH80" s="1"/>
      <c r="AI80" s="1"/>
    </row>
    <row r="81" spans="1:35" x14ac:dyDescent="0.2">
      <c r="A81" s="2"/>
      <c r="G81" s="1"/>
      <c r="AA81" s="1"/>
      <c r="AB81" s="1"/>
      <c r="AC81" s="7" t="s">
        <v>67</v>
      </c>
      <c r="AD81" s="69"/>
      <c r="AE81" s="70">
        <f>-AD37</f>
        <v>-5000</v>
      </c>
      <c r="AF81" s="1"/>
      <c r="AG81" s="1"/>
      <c r="AH81" s="1"/>
      <c r="AI81" s="1"/>
    </row>
    <row r="82" spans="1:35" x14ac:dyDescent="0.2">
      <c r="A82" s="2"/>
      <c r="G82" s="1"/>
      <c r="AC82" s="7" t="s">
        <v>72</v>
      </c>
      <c r="AD82" s="69"/>
      <c r="AE82" s="70">
        <f>-AD29</f>
        <v>-2416</v>
      </c>
    </row>
    <row r="83" spans="1:35" x14ac:dyDescent="0.2">
      <c r="A83" s="2"/>
      <c r="G83" s="1"/>
      <c r="AC83" s="7"/>
      <c r="AD83" s="69"/>
      <c r="AE83" s="71"/>
    </row>
    <row r="84" spans="1:35" x14ac:dyDescent="0.2">
      <c r="A84" s="2"/>
      <c r="G84" s="1"/>
      <c r="AC84" s="7" t="s">
        <v>106</v>
      </c>
      <c r="AD84" s="69"/>
      <c r="AE84" s="70">
        <f>SUM(AE76:AE82)</f>
        <v>103584</v>
      </c>
    </row>
    <row r="85" spans="1:35" ht="13.5" thickBot="1" x14ac:dyDescent="0.25">
      <c r="A85" s="2"/>
      <c r="G85" s="1"/>
      <c r="AC85" s="5"/>
      <c r="AD85" s="4"/>
      <c r="AE85" s="3"/>
    </row>
    <row r="86" spans="1:35" x14ac:dyDescent="0.2">
      <c r="A86" s="2"/>
      <c r="G86" s="1"/>
    </row>
    <row r="87" spans="1:35" x14ac:dyDescent="0.2">
      <c r="A87" s="2"/>
      <c r="G87" s="1"/>
    </row>
    <row r="88" spans="1:35" x14ac:dyDescent="0.2">
      <c r="A88" s="2"/>
      <c r="G88" s="1"/>
    </row>
    <row r="89" spans="1:35" x14ac:dyDescent="0.2">
      <c r="A89" s="2"/>
      <c r="G89" s="1"/>
    </row>
    <row r="90" spans="1:35" x14ac:dyDescent="0.2">
      <c r="A90" s="2"/>
      <c r="G90" s="1"/>
    </row>
    <row r="91" spans="1:35" x14ac:dyDescent="0.2">
      <c r="A91" s="2"/>
      <c r="G91" s="1"/>
    </row>
    <row r="92" spans="1:35" x14ac:dyDescent="0.2">
      <c r="A92" s="2"/>
      <c r="G92" s="1"/>
    </row>
    <row r="93" spans="1:35" x14ac:dyDescent="0.2">
      <c r="A93" s="2"/>
      <c r="G93" s="1"/>
    </row>
    <row r="94" spans="1:35" x14ac:dyDescent="0.2">
      <c r="A94" s="2"/>
      <c r="G94" s="1"/>
    </row>
    <row r="95" spans="1:35" x14ac:dyDescent="0.2">
      <c r="A95" s="2"/>
      <c r="G95" s="1"/>
    </row>
    <row r="101" spans="2:7" x14ac:dyDescent="0.2">
      <c r="B101" s="1"/>
      <c r="C101" s="1"/>
      <c r="D101" s="1"/>
      <c r="E101" s="1"/>
      <c r="F101" s="1"/>
      <c r="G101" s="1"/>
    </row>
  </sheetData>
  <pageMargins left="0.75" right="0.75" top="1" bottom="1" header="0" footer="0"/>
  <pageSetup paperSize="9" scale="78" orientation="landscape" horizontalDpi="360" verticalDpi="36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EJERCICIO 1</vt:lpstr>
      <vt:lpstr>'EJERCICIO 1'!Área_de_impresión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</dc:creator>
  <cp:lastModifiedBy>Managerial</cp:lastModifiedBy>
  <cp:lastPrinted>2021-11-22T22:06:54Z</cp:lastPrinted>
  <dcterms:created xsi:type="dcterms:W3CDTF">2021-11-12T07:02:25Z</dcterms:created>
  <dcterms:modified xsi:type="dcterms:W3CDTF">2021-11-23T15:39:21Z</dcterms:modified>
</cp:coreProperties>
</file>